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\Dropbox\Il mio PC (DESKTOP-BS34K24)\Desktop\"/>
    </mc:Choice>
  </mc:AlternateContent>
  <xr:revisionPtr revIDLastSave="0" documentId="13_ncr:1_{1F975F66-E0F9-4742-9C6B-1A21AE6AF50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Ore totali 2000-2025" sheetId="2" r:id="rId1"/>
    <sheet name="Oreperbranca" sheetId="3" r:id="rId2"/>
    <sheet name="OretotaliArticolazioni" sheetId="4" r:id="rId3"/>
    <sheet name="Demografia Distretti" sheetId="5" r:id="rId4"/>
    <sheet name="OreperbrancheBN07" sheetId="6" r:id="rId5"/>
    <sheet name="OreperbrancheSGS08" sheetId="8" r:id="rId6"/>
    <sheet name="OreperbrancheMS09" sheetId="7" r:id="rId7"/>
    <sheet name="OreperbrancheTT10" sheetId="9" r:id="rId8"/>
    <sheet name="OreperbrancheASF11" sheetId="10" r:id="rId9"/>
    <sheet name="Oreperbranche" sheetId="11" r:id="rId10"/>
    <sheet name="Specialisti per branca" sheetId="12" r:id="rId11"/>
    <sheet name="Localizzazione Veterinari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11" l="1"/>
  <c r="D16" i="11"/>
  <c r="B34" i="7"/>
  <c r="B37" i="9"/>
  <c r="B32" i="12"/>
  <c r="E35" i="11"/>
  <c r="B33" i="9"/>
  <c r="B32" i="3"/>
  <c r="H38" i="11"/>
  <c r="B14" i="4"/>
  <c r="B43" i="3"/>
  <c r="E33" i="11"/>
  <c r="D33" i="11"/>
  <c r="B33" i="11"/>
  <c r="B22" i="9"/>
  <c r="B32" i="7"/>
  <c r="B17" i="6"/>
  <c r="B22" i="3"/>
  <c r="B13" i="11"/>
  <c r="B36" i="6"/>
  <c r="B41" i="3"/>
  <c r="B19" i="12"/>
  <c r="H40" i="11"/>
  <c r="B21" i="3"/>
  <c r="B39" i="12"/>
  <c r="E36" i="11"/>
  <c r="J36" i="11" s="1"/>
  <c r="B38" i="9"/>
  <c r="B37" i="3"/>
  <c r="B36" i="12"/>
  <c r="E11" i="11"/>
  <c r="B26" i="9"/>
  <c r="B30" i="3"/>
  <c r="B20" i="12"/>
  <c r="C31" i="11"/>
  <c r="B31" i="8"/>
  <c r="B20" i="3"/>
  <c r="I38" i="11"/>
  <c r="B15" i="4"/>
  <c r="E7" i="11"/>
  <c r="D7" i="11"/>
  <c r="B34" i="9"/>
  <c r="B39" i="7"/>
  <c r="B13" i="4"/>
  <c r="B28" i="3"/>
  <c r="B24" i="3"/>
  <c r="B42" i="3"/>
  <c r="F29" i="11"/>
  <c r="J29" i="11" s="1"/>
  <c r="B36" i="10"/>
  <c r="B27" i="3"/>
  <c r="F32" i="11"/>
  <c r="J32" i="11" s="1"/>
  <c r="B40" i="10"/>
  <c r="B35" i="3"/>
  <c r="D13" i="11"/>
  <c r="B37" i="7"/>
  <c r="C36" i="11"/>
  <c r="B11" i="11"/>
  <c r="G41" i="11"/>
  <c r="F13" i="11"/>
  <c r="B33" i="8"/>
  <c r="B22" i="6"/>
  <c r="B8" i="13"/>
  <c r="B44" i="3"/>
  <c r="B33" i="10"/>
  <c r="B42" i="10" s="1"/>
  <c r="B12" i="4" s="1"/>
  <c r="B23" i="6"/>
  <c r="B7" i="11"/>
  <c r="I37" i="11"/>
  <c r="E14" i="11"/>
  <c r="B35" i="9"/>
  <c r="B35" i="4"/>
  <c r="B33" i="6"/>
  <c r="B33" i="3"/>
  <c r="B14" i="3"/>
  <c r="B9" i="13"/>
  <c r="E43" i="11"/>
  <c r="D44" i="11"/>
  <c r="C44" i="11"/>
  <c r="E12" i="11"/>
  <c r="H6" i="11"/>
  <c r="B24" i="9"/>
  <c r="B39" i="9"/>
  <c r="B19" i="3"/>
  <c r="B17" i="3"/>
  <c r="B40" i="3"/>
  <c r="B39" i="3"/>
  <c r="J18" i="11"/>
  <c r="J17" i="11"/>
  <c r="J37" i="11"/>
  <c r="G45" i="11"/>
  <c r="I45" i="11"/>
  <c r="J3" i="11"/>
  <c r="J4" i="11"/>
  <c r="J5" i="11"/>
  <c r="J6" i="11"/>
  <c r="J7" i="11"/>
  <c r="J8" i="11"/>
  <c r="J9" i="11"/>
  <c r="J10" i="11"/>
  <c r="J11" i="11"/>
  <c r="J12" i="11"/>
  <c r="J13" i="11"/>
  <c r="J14" i="11"/>
  <c r="J15" i="11"/>
  <c r="J19" i="11"/>
  <c r="J20" i="11"/>
  <c r="J21" i="11"/>
  <c r="J22" i="11"/>
  <c r="J23" i="11"/>
  <c r="J24" i="11"/>
  <c r="J25" i="11"/>
  <c r="J26" i="11"/>
  <c r="J27" i="11"/>
  <c r="J28" i="11"/>
  <c r="J30" i="11"/>
  <c r="J34" i="11"/>
  <c r="J35" i="11"/>
  <c r="J39" i="11"/>
  <c r="J40" i="11"/>
  <c r="J41" i="11"/>
  <c r="J42" i="11"/>
  <c r="J43" i="11"/>
  <c r="J44" i="11"/>
  <c r="J2" i="11"/>
  <c r="B33" i="4"/>
  <c r="B16" i="12"/>
  <c r="B30" i="12"/>
  <c r="B26" i="12"/>
  <c r="B35" i="12"/>
  <c r="B22" i="12"/>
  <c r="B27" i="12"/>
  <c r="B38" i="12"/>
  <c r="B15" i="12"/>
  <c r="B34" i="12"/>
  <c r="Y3" i="2"/>
  <c r="B40" i="8"/>
  <c r="B9" i="4" s="1"/>
  <c r="E9" i="13"/>
  <c r="E8" i="13"/>
  <c r="C10" i="13"/>
  <c r="D10" i="13"/>
  <c r="B10" i="13"/>
  <c r="B86" i="4"/>
  <c r="C81" i="4" s="1"/>
  <c r="D6" i="13"/>
  <c r="C36" i="4"/>
  <c r="C9" i="5"/>
  <c r="B9" i="5"/>
  <c r="J16" i="11" l="1"/>
  <c r="B41" i="9"/>
  <c r="B11" i="4" s="1"/>
  <c r="B81" i="4"/>
  <c r="B80" i="4"/>
  <c r="H45" i="11"/>
  <c r="J38" i="11"/>
  <c r="B34" i="4"/>
  <c r="D34" i="4" s="1"/>
  <c r="J33" i="11"/>
  <c r="B40" i="7"/>
  <c r="B10" i="4" s="1"/>
  <c r="B37" i="6"/>
  <c r="B8" i="4" s="1"/>
  <c r="J31" i="11"/>
  <c r="B45" i="3"/>
  <c r="AA3" i="2" s="1"/>
  <c r="D35" i="4"/>
  <c r="C80" i="4"/>
  <c r="D33" i="4"/>
  <c r="D9" i="5"/>
  <c r="D80" i="4"/>
  <c r="D81" i="4"/>
  <c r="B5" i="13"/>
  <c r="B35" i="10" l="1"/>
  <c r="B12" i="10" l="1"/>
  <c r="B55" i="4" l="1"/>
  <c r="B54" i="4"/>
  <c r="B53" i="4"/>
  <c r="B45" i="12" l="1"/>
  <c r="J45" i="11" l="1"/>
  <c r="E3" i="13" l="1"/>
  <c r="E5" i="13"/>
  <c r="E6" i="13"/>
  <c r="E2" i="13"/>
  <c r="E7" i="13"/>
  <c r="E4" i="13"/>
  <c r="F45" i="11"/>
  <c r="D45" i="11"/>
  <c r="C45" i="11"/>
  <c r="E45" i="11"/>
  <c r="B45" i="11"/>
  <c r="E10" i="13" l="1"/>
  <c r="B52" i="4"/>
  <c r="B32" i="4" l="1"/>
  <c r="B31" i="4"/>
  <c r="D31" i="4" s="1"/>
  <c r="B30" i="4"/>
  <c r="D30" i="4" s="1"/>
  <c r="B29" i="4"/>
  <c r="D29" i="4" s="1"/>
  <c r="D8" i="5"/>
  <c r="D32" i="4" l="1"/>
  <c r="D4" i="5"/>
  <c r="D6" i="5"/>
  <c r="D7" i="5"/>
  <c r="D5" i="5"/>
  <c r="B28" i="4" l="1"/>
  <c r="B16" i="4"/>
  <c r="D28" i="4" l="1"/>
  <c r="B36" i="4"/>
  <c r="D36" i="4" s="1"/>
</calcChain>
</file>

<file path=xl/sharedStrings.xml><?xml version="1.0" encoding="utf-8"?>
<sst xmlns="http://schemas.openxmlformats.org/spreadsheetml/2006/main" count="407" uniqueCount="109">
  <si>
    <t>Branca specialistica</t>
  </si>
  <si>
    <t>BIOLOGIA</t>
  </si>
  <si>
    <t>CARDIOLOGIA</t>
  </si>
  <si>
    <t>CHIRURGIA GENERALE</t>
  </si>
  <si>
    <t>DERMATOLOGIA</t>
  </si>
  <si>
    <t>ENDOCRINOLOGIA</t>
  </si>
  <si>
    <t>FISIOCHINESITERAPIA</t>
  </si>
  <si>
    <t>GENERICO AMBULATORIALE</t>
  </si>
  <si>
    <t>MEDICINA DELLO SPORT</t>
  </si>
  <si>
    <t>NEUROLOGIA</t>
  </si>
  <si>
    <t>NEUROPSICHIATRIA INFANTILE</t>
  </si>
  <si>
    <t>OCULISTICA</t>
  </si>
  <si>
    <t>ODONTOIATRIA</t>
  </si>
  <si>
    <t>OSTETRICIA E GINECOLOGIA</t>
  </si>
  <si>
    <t>OTORINOLARINGOIATRIA</t>
  </si>
  <si>
    <t>PATOLOGIA CLINICA</t>
  </si>
  <si>
    <t>PEDIATRIA</t>
  </si>
  <si>
    <t>PNEUMOLOGIA</t>
  </si>
  <si>
    <t>RADIOLOGIA</t>
  </si>
  <si>
    <t>UROLOGIA</t>
  </si>
  <si>
    <t>ORTOPEDIA</t>
  </si>
  <si>
    <t>GERIATRIA</t>
  </si>
  <si>
    <t>IGIENE E MEDICINA PREVENTIVA</t>
  </si>
  <si>
    <t>REUMATOLOGIA</t>
  </si>
  <si>
    <t>ONCOLOGIA</t>
  </si>
  <si>
    <t>MEDICINA LEGALE</t>
  </si>
  <si>
    <t>GASTROENTEROLOGIA</t>
  </si>
  <si>
    <t>MALATTIE INFETTIVE</t>
  </si>
  <si>
    <t>IGIENE DEGLI ALIMENTI AREA B</t>
  </si>
  <si>
    <t>IGIENE DEGLI ALLEVAMENTI AREA C</t>
  </si>
  <si>
    <t>SANITA' ANIMALE AREA A</t>
  </si>
  <si>
    <t>SommaDiOre settimanali</t>
  </si>
  <si>
    <t>AUDIOLOGIA</t>
  </si>
  <si>
    <t>CHIRURGIA MAXILLO FACCIALE</t>
  </si>
  <si>
    <t>Articolazione</t>
  </si>
  <si>
    <t>Popolazione</t>
  </si>
  <si>
    <t>Densità</t>
  </si>
  <si>
    <t>BENEVENTO</t>
  </si>
  <si>
    <t>B1</t>
  </si>
  <si>
    <t>B2</t>
  </si>
  <si>
    <t>MS</t>
  </si>
  <si>
    <t>TT</t>
  </si>
  <si>
    <t>NE</t>
  </si>
  <si>
    <t>Distretto</t>
  </si>
  <si>
    <t>Kmq</t>
  </si>
  <si>
    <t>Ore settimanali</t>
  </si>
  <si>
    <t>Branca</t>
  </si>
  <si>
    <t>SommaDiSommaDiOre settimanali</t>
  </si>
  <si>
    <t>BIOLOGIIA</t>
  </si>
  <si>
    <t>PSICHIATRIA</t>
  </si>
  <si>
    <t>Ore annue</t>
  </si>
  <si>
    <t>Ore annue per abitante</t>
  </si>
  <si>
    <t>NUMERO ORE SPECIALISTICA AMBULATORIALE</t>
  </si>
  <si>
    <t>RAPPORTATO ALLA POPOLAZIONE</t>
  </si>
  <si>
    <t>DISTRIBUZIONE DELLE ORE DI SPECIALISTICA AMBULATORIALE</t>
  </si>
  <si>
    <t>ConteggioDiCod_sanitario</t>
  </si>
  <si>
    <t>ANESTESIOLOGIA E RIANIMAZIONE</t>
  </si>
  <si>
    <t>AREA A</t>
  </si>
  <si>
    <t>AREA B</t>
  </si>
  <si>
    <t>AREA C</t>
  </si>
  <si>
    <t>MORCONE</t>
  </si>
  <si>
    <t>SAN BARTOLOMEO IN G.</t>
  </si>
  <si>
    <t>MONTESARCHIO</t>
  </si>
  <si>
    <t>SAN MARCO DEI C.</t>
  </si>
  <si>
    <t>TELESE TERME</t>
  </si>
  <si>
    <t>TOTALE</t>
  </si>
  <si>
    <t>PAV</t>
  </si>
  <si>
    <t>DSM</t>
  </si>
  <si>
    <t>CHIRURGIA VASCOLARE</t>
  </si>
  <si>
    <t>PSICOTERAPIA PER PSICOLOGI</t>
  </si>
  <si>
    <t>PSICOLOGIA PER PSICOLOGI</t>
  </si>
  <si>
    <t>ANATOMIA PATOLOGICA</t>
  </si>
  <si>
    <t>ALLERGOLOGIA</t>
  </si>
  <si>
    <t>NEFROLOGIA</t>
  </si>
  <si>
    <t>ORE PER AREA</t>
  </si>
  <si>
    <t>Medicina e Chirurgia</t>
  </si>
  <si>
    <t>Medicina Veterinaria</t>
  </si>
  <si>
    <t>Psicologia</t>
  </si>
  <si>
    <t>Biologia</t>
  </si>
  <si>
    <t>MEDICINA DEL LAVORO</t>
  </si>
  <si>
    <t>SESSO</t>
  </si>
  <si>
    <t>FEMMINE</t>
  </si>
  <si>
    <t>MASCHI</t>
  </si>
  <si>
    <t>ETA'</t>
  </si>
  <si>
    <t>MEDIA</t>
  </si>
  <si>
    <t>MINIMA</t>
  </si>
  <si>
    <t>MASSIMA</t>
  </si>
  <si>
    <t>Anno attuale</t>
  </si>
  <si>
    <t>SCIENZA DELL'ALIMENTAZIONE E DIETOLOGIA</t>
  </si>
  <si>
    <t>DIP.PREVENZ.</t>
  </si>
  <si>
    <t>SCIENZA DELL'ALIMENTAZIONE</t>
  </si>
  <si>
    <t>MEDICINA INTERNA</t>
  </si>
  <si>
    <t>ATTO AZIENDALE</t>
  </si>
  <si>
    <t>DIP.PREV</t>
  </si>
  <si>
    <t>DMT</t>
  </si>
  <si>
    <t>BENEVENTO - BN07</t>
  </si>
  <si>
    <t>MONTESARCHIO - MS09</t>
  </si>
  <si>
    <t>SAN GIORGIO DEL SANNIO - SGS08</t>
  </si>
  <si>
    <t>TELESE TERME - TT10</t>
  </si>
  <si>
    <t>ALTO SANNIO FORTORE - ASF11</t>
  </si>
  <si>
    <t>DIPARTIMENTO PREVENZIONE - DIP</t>
  </si>
  <si>
    <t>DIPARTIMENTO MEDICINA TERRITORIALE - DMT</t>
  </si>
  <si>
    <t>DIPARTIMENTO SALUTE MENTALE - DSM</t>
  </si>
  <si>
    <t>BN07</t>
  </si>
  <si>
    <t>SGS08</t>
  </si>
  <si>
    <t>MS09</t>
  </si>
  <si>
    <t>TT10</t>
  </si>
  <si>
    <t>ASF11</t>
  </si>
  <si>
    <t>NELLE PRINCIPALI ARTICOLAZIONI AZIENDALI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</si>
</sst>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rgb="FF333333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6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</cellStyleXfs>
  <cellXfs count="132">
    <xf numFmtId="0" fontId="0" fillId="0" borderId="0" xfId="0"/>
    <xf numFmtId="0" fontId="1" fillId="0" borderId="1" xfId="1" applyFont="1" applyBorder="1" applyAlignment="1">
      <alignment wrapText="1"/>
    </xf>
    <xf numFmtId="0" fontId="1" fillId="0" borderId="1" xfId="1" applyFont="1" applyBorder="1" applyAlignment="1">
      <alignment horizontal="right" wrapText="1"/>
    </xf>
    <xf numFmtId="0" fontId="3" fillId="0" borderId="1" xfId="2" applyFont="1" applyBorder="1" applyAlignment="1">
      <alignment horizontal="right" wrapText="1"/>
    </xf>
    <xf numFmtId="0" fontId="6" fillId="0" borderId="1" xfId="1" applyFont="1" applyBorder="1" applyAlignment="1">
      <alignment horizontal="right" wrapText="1"/>
    </xf>
    <xf numFmtId="3" fontId="0" fillId="0" borderId="0" xfId="0" applyNumberFormat="1"/>
    <xf numFmtId="0" fontId="7" fillId="0" borderId="0" xfId="0" applyFont="1" applyAlignment="1">
      <alignment wrapText="1"/>
    </xf>
    <xf numFmtId="0" fontId="7" fillId="0" borderId="0" xfId="0" applyFont="1"/>
    <xf numFmtId="4" fontId="0" fillId="0" borderId="0" xfId="0" applyNumberFormat="1"/>
    <xf numFmtId="0" fontId="0" fillId="0" borderId="2" xfId="0" applyBorder="1"/>
    <xf numFmtId="0" fontId="0" fillId="0" borderId="2" xfId="0" applyBorder="1" applyAlignment="1">
      <alignment horizontal="center"/>
    </xf>
    <xf numFmtId="4" fontId="0" fillId="0" borderId="2" xfId="0" applyNumberFormat="1" applyBorder="1"/>
    <xf numFmtId="2" fontId="0" fillId="0" borderId="2" xfId="0" applyNumberFormat="1" applyBorder="1"/>
    <xf numFmtId="0" fontId="1" fillId="0" borderId="1" xfId="6" applyFont="1" applyBorder="1" applyAlignment="1">
      <alignment wrapText="1"/>
    </xf>
    <xf numFmtId="0" fontId="0" fillId="0" borderId="0" xfId="0" applyAlignment="1">
      <alignment horizontal="left"/>
    </xf>
    <xf numFmtId="0" fontId="1" fillId="0" borderId="3" xfId="1" applyFont="1" applyBorder="1" applyAlignment="1">
      <alignment wrapText="1"/>
    </xf>
    <xf numFmtId="0" fontId="3" fillId="2" borderId="2" xfId="2" applyFont="1" applyFill="1" applyBorder="1" applyAlignment="1">
      <alignment horizontal="center"/>
    </xf>
    <xf numFmtId="0" fontId="8" fillId="2" borderId="2" xfId="7" applyFont="1" applyFill="1" applyBorder="1" applyAlignment="1">
      <alignment horizontal="center"/>
    </xf>
    <xf numFmtId="0" fontId="5" fillId="0" borderId="2" xfId="0" applyFont="1" applyBorder="1"/>
    <xf numFmtId="0" fontId="8" fillId="3" borderId="0" xfId="9" applyFont="1" applyFill="1" applyAlignment="1">
      <alignment horizontal="center"/>
    </xf>
    <xf numFmtId="0" fontId="8" fillId="0" borderId="0" xfId="9" applyFont="1" applyAlignment="1">
      <alignment horizontal="right" wrapText="1"/>
    </xf>
    <xf numFmtId="0" fontId="8" fillId="0" borderId="0" xfId="9" applyFont="1" applyAlignment="1">
      <alignment horizontal="center"/>
    </xf>
    <xf numFmtId="2" fontId="0" fillId="0" borderId="0" xfId="0" applyNumberFormat="1" applyAlignment="1">
      <alignment horizontal="right"/>
    </xf>
    <xf numFmtId="0" fontId="8" fillId="0" borderId="5" xfId="9" applyFont="1" applyBorder="1" applyAlignment="1">
      <alignment horizontal="right" wrapText="1"/>
    </xf>
    <xf numFmtId="0" fontId="8" fillId="0" borderId="6" xfId="9" applyFont="1" applyBorder="1" applyAlignment="1">
      <alignment horizontal="right" wrapText="1"/>
    </xf>
    <xf numFmtId="0" fontId="0" fillId="0" borderId="7" xfId="0" applyBorder="1"/>
    <xf numFmtId="2" fontId="0" fillId="0" borderId="0" xfId="0" applyNumberFormat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9" fillId="2" borderId="4" xfId="8" applyFont="1" applyFill="1" applyBorder="1" applyAlignment="1">
      <alignment horizontal="center"/>
    </xf>
    <xf numFmtId="0" fontId="9" fillId="0" borderId="2" xfId="8" applyFont="1" applyBorder="1" applyAlignment="1">
      <alignment wrapText="1"/>
    </xf>
    <xf numFmtId="0" fontId="9" fillId="0" borderId="2" xfId="8" applyFont="1" applyBorder="1" applyAlignment="1">
      <alignment horizontal="right" wrapText="1"/>
    </xf>
    <xf numFmtId="0" fontId="10" fillId="0" borderId="7" xfId="0" applyFont="1" applyBorder="1"/>
    <xf numFmtId="0" fontId="1" fillId="2" borderId="2" xfId="3" applyFont="1" applyFill="1" applyBorder="1" applyAlignment="1">
      <alignment horizontal="center"/>
    </xf>
    <xf numFmtId="0" fontId="1" fillId="0" borderId="2" xfId="3" applyFont="1" applyBorder="1" applyAlignment="1">
      <alignment wrapText="1"/>
    </xf>
    <xf numFmtId="0" fontId="1" fillId="0" borderId="2" xfId="3" applyFont="1" applyBorder="1" applyAlignment="1">
      <alignment horizontal="right" wrapText="1"/>
    </xf>
    <xf numFmtId="0" fontId="1" fillId="2" borderId="2" xfId="4" applyFont="1" applyFill="1" applyBorder="1" applyAlignment="1">
      <alignment horizontal="center"/>
    </xf>
    <xf numFmtId="0" fontId="1" fillId="3" borderId="2" xfId="4" applyFont="1" applyFill="1" applyBorder="1" applyAlignment="1">
      <alignment horizontal="left"/>
    </xf>
    <xf numFmtId="0" fontId="1" fillId="3" borderId="2" xfId="4" applyFont="1" applyFill="1" applyBorder="1" applyAlignment="1">
      <alignment horizontal="right"/>
    </xf>
    <xf numFmtId="0" fontId="1" fillId="0" borderId="2" xfId="4" applyFont="1" applyBorder="1" applyAlignment="1">
      <alignment wrapText="1"/>
    </xf>
    <xf numFmtId="0" fontId="1" fillId="0" borderId="2" xfId="4" applyFont="1" applyBorder="1" applyAlignment="1">
      <alignment horizontal="right" wrapText="1"/>
    </xf>
    <xf numFmtId="0" fontId="1" fillId="2" borderId="2" xfId="1" applyFont="1" applyFill="1" applyBorder="1" applyAlignment="1">
      <alignment horizontal="center"/>
    </xf>
    <xf numFmtId="0" fontId="1" fillId="3" borderId="2" xfId="1" applyFont="1" applyFill="1" applyBorder="1" applyAlignment="1">
      <alignment horizontal="left"/>
    </xf>
    <xf numFmtId="0" fontId="1" fillId="3" borderId="2" xfId="1" applyFont="1" applyFill="1" applyBorder="1" applyAlignment="1">
      <alignment horizontal="right"/>
    </xf>
    <xf numFmtId="0" fontId="1" fillId="0" borderId="2" xfId="1" applyFont="1" applyBorder="1" applyAlignment="1">
      <alignment wrapText="1"/>
    </xf>
    <xf numFmtId="0" fontId="1" fillId="0" borderId="2" xfId="1" applyFont="1" applyBorder="1" applyAlignment="1">
      <alignment horizontal="right" wrapText="1"/>
    </xf>
    <xf numFmtId="0" fontId="1" fillId="2" borderId="2" xfId="5" applyFont="1" applyFill="1" applyBorder="1" applyAlignment="1">
      <alignment horizontal="center"/>
    </xf>
    <xf numFmtId="0" fontId="1" fillId="3" borderId="2" xfId="5" applyFont="1" applyFill="1" applyBorder="1" applyAlignment="1">
      <alignment horizontal="left"/>
    </xf>
    <xf numFmtId="0" fontId="1" fillId="3" borderId="2" xfId="5" applyFont="1" applyFill="1" applyBorder="1" applyAlignment="1">
      <alignment horizontal="right"/>
    </xf>
    <xf numFmtId="0" fontId="1" fillId="0" borderId="2" xfId="5" applyFont="1" applyBorder="1" applyAlignment="1">
      <alignment horizontal="right" wrapText="1"/>
    </xf>
    <xf numFmtId="0" fontId="1" fillId="0" borderId="2" xfId="5" applyFont="1" applyBorder="1" applyAlignment="1">
      <alignment wrapText="1"/>
    </xf>
    <xf numFmtId="0" fontId="1" fillId="2" borderId="2" xfId="6" applyFont="1" applyFill="1" applyBorder="1" applyAlignment="1">
      <alignment horizontal="center"/>
    </xf>
    <xf numFmtId="0" fontId="1" fillId="0" borderId="2" xfId="6" applyFont="1" applyBorder="1" applyAlignment="1">
      <alignment horizontal="right"/>
    </xf>
    <xf numFmtId="0" fontId="1" fillId="0" borderId="2" xfId="6" applyFont="1" applyBorder="1" applyAlignment="1">
      <alignment wrapText="1"/>
    </xf>
    <xf numFmtId="0" fontId="1" fillId="0" borderId="2" xfId="6" applyFont="1" applyBorder="1" applyAlignment="1">
      <alignment horizontal="right" wrapText="1"/>
    </xf>
    <xf numFmtId="0" fontId="11" fillId="0" borderId="0" xfId="0" applyFont="1"/>
    <xf numFmtId="0" fontId="5" fillId="0" borderId="0" xfId="0" applyFont="1"/>
    <xf numFmtId="0" fontId="1" fillId="0" borderId="2" xfId="8" applyFont="1" applyBorder="1" applyAlignment="1">
      <alignment wrapText="1"/>
    </xf>
    <xf numFmtId="0" fontId="1" fillId="0" borderId="2" xfId="3" applyFont="1" applyBorder="1" applyAlignment="1">
      <alignment horizontal="left"/>
    </xf>
    <xf numFmtId="0" fontId="1" fillId="0" borderId="2" xfId="3" applyFont="1" applyBorder="1" applyAlignment="1">
      <alignment horizontal="right"/>
    </xf>
    <xf numFmtId="0" fontId="1" fillId="0" borderId="2" xfId="4" applyFont="1" applyBorder="1" applyAlignment="1">
      <alignment horizontal="left"/>
    </xf>
    <xf numFmtId="0" fontId="1" fillId="0" borderId="2" xfId="4" applyFont="1" applyBorder="1" applyAlignment="1">
      <alignment horizontal="right"/>
    </xf>
    <xf numFmtId="0" fontId="1" fillId="0" borderId="2" xfId="1" applyFont="1" applyBorder="1" applyAlignment="1">
      <alignment horizontal="left"/>
    </xf>
    <xf numFmtId="0" fontId="1" fillId="0" borderId="2" xfId="1" applyFont="1" applyBorder="1" applyAlignment="1">
      <alignment horizontal="right"/>
    </xf>
    <xf numFmtId="0" fontId="1" fillId="0" borderId="2" xfId="6" applyFont="1" applyBorder="1" applyAlignment="1">
      <alignment horizontal="left"/>
    </xf>
    <xf numFmtId="0" fontId="1" fillId="0" borderId="8" xfId="5" applyFont="1" applyBorder="1" applyAlignment="1">
      <alignment horizontal="right" wrapText="1"/>
    </xf>
    <xf numFmtId="0" fontId="1" fillId="0" borderId="8" xfId="1" applyFont="1" applyBorder="1" applyAlignment="1">
      <alignment horizontal="right" wrapText="1"/>
    </xf>
    <xf numFmtId="0" fontId="10" fillId="0" borderId="2" xfId="0" applyFont="1" applyBorder="1"/>
    <xf numFmtId="0" fontId="1" fillId="0" borderId="8" xfId="4" applyFont="1" applyBorder="1" applyAlignment="1">
      <alignment horizontal="right" wrapText="1"/>
    </xf>
    <xf numFmtId="0" fontId="1" fillId="0" borderId="8" xfId="6" applyFont="1" applyBorder="1" applyAlignment="1">
      <alignment horizontal="right" wrapText="1"/>
    </xf>
    <xf numFmtId="0" fontId="9" fillId="0" borderId="8" xfId="8" applyFont="1" applyBorder="1" applyAlignment="1">
      <alignment horizontal="right" wrapText="1"/>
    </xf>
    <xf numFmtId="0" fontId="1" fillId="0" borderId="9" xfId="8" applyFont="1" applyBorder="1" applyAlignment="1">
      <alignment wrapText="1"/>
    </xf>
    <xf numFmtId="0" fontId="9" fillId="0" borderId="9" xfId="8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8" xfId="0" applyBorder="1"/>
    <xf numFmtId="0" fontId="1" fillId="0" borderId="7" xfId="5" applyFont="1" applyBorder="1" applyAlignment="1">
      <alignment horizontal="right" wrapText="1"/>
    </xf>
    <xf numFmtId="0" fontId="16" fillId="3" borderId="2" xfId="3" applyFont="1" applyFill="1" applyBorder="1" applyAlignment="1">
      <alignment horizontal="left"/>
    </xf>
    <xf numFmtId="0" fontId="16" fillId="3" borderId="2" xfId="3" applyFont="1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12" fillId="2" borderId="2" xfId="10" applyFont="1" applyFill="1" applyBorder="1" applyAlignment="1">
      <alignment horizontal="center"/>
    </xf>
    <xf numFmtId="0" fontId="1" fillId="3" borderId="2" xfId="6" applyFont="1" applyFill="1" applyBorder="1" applyAlignment="1">
      <alignment horizontal="left"/>
    </xf>
    <xf numFmtId="0" fontId="1" fillId="3" borderId="2" xfId="6" applyFont="1" applyFill="1" applyBorder="1" applyAlignment="1">
      <alignment horizontal="right"/>
    </xf>
    <xf numFmtId="0" fontId="1" fillId="3" borderId="0" xfId="3" applyFont="1" applyFill="1" applyAlignment="1">
      <alignment horizontal="left"/>
    </xf>
    <xf numFmtId="0" fontId="1" fillId="0" borderId="0" xfId="3" applyFont="1" applyAlignment="1">
      <alignment horizontal="left"/>
    </xf>
    <xf numFmtId="0" fontId="1" fillId="2" borderId="9" xfId="3" applyFont="1" applyFill="1" applyBorder="1" applyAlignment="1">
      <alignment horizontal="center"/>
    </xf>
    <xf numFmtId="0" fontId="0" fillId="5" borderId="2" xfId="0" applyFill="1" applyBorder="1" applyAlignment="1">
      <alignment horizontal="right"/>
    </xf>
    <xf numFmtId="0" fontId="0" fillId="0" borderId="2" xfId="0" applyBorder="1" applyAlignment="1">
      <alignment horizontal="right"/>
    </xf>
    <xf numFmtId="0" fontId="5" fillId="0" borderId="7" xfId="0" applyFont="1" applyBorder="1"/>
    <xf numFmtId="0" fontId="1" fillId="0" borderId="10" xfId="3" applyFont="1" applyBorder="1" applyAlignment="1">
      <alignment wrapText="1"/>
    </xf>
    <xf numFmtId="0" fontId="1" fillId="0" borderId="11" xfId="3" applyFont="1" applyBorder="1" applyAlignment="1">
      <alignment wrapText="1"/>
    </xf>
    <xf numFmtId="0" fontId="1" fillId="0" borderId="12" xfId="3" applyFont="1" applyBorder="1" applyAlignment="1">
      <alignment wrapText="1"/>
    </xf>
    <xf numFmtId="0" fontId="12" fillId="0" borderId="2" xfId="10" applyFont="1" applyBorder="1" applyAlignment="1">
      <alignment wrapText="1"/>
    </xf>
    <xf numFmtId="0" fontId="12" fillId="0" borderId="2" xfId="10" applyFont="1" applyBorder="1" applyAlignment="1">
      <alignment horizontal="right" wrapText="1"/>
    </xf>
    <xf numFmtId="0" fontId="12" fillId="0" borderId="2" xfId="10" applyFont="1" applyBorder="1" applyAlignment="1">
      <alignment horizontal="left" wrapText="1"/>
    </xf>
    <xf numFmtId="0" fontId="1" fillId="3" borderId="2" xfId="10" applyFont="1" applyFill="1" applyBorder="1" applyAlignment="1">
      <alignment horizontal="left"/>
    </xf>
    <xf numFmtId="0" fontId="12" fillId="3" borderId="2" xfId="10" applyFont="1" applyFill="1" applyBorder="1" applyAlignment="1">
      <alignment horizontal="right"/>
    </xf>
    <xf numFmtId="0" fontId="12" fillId="0" borderId="2" xfId="10" applyFont="1" applyBorder="1" applyAlignment="1">
      <alignment horizontal="left"/>
    </xf>
    <xf numFmtId="0" fontId="12" fillId="0" borderId="2" xfId="10" applyFont="1" applyBorder="1" applyAlignment="1">
      <alignment horizontal="right"/>
    </xf>
    <xf numFmtId="0" fontId="14" fillId="0" borderId="2" xfId="0" applyFont="1" applyBorder="1"/>
    <xf numFmtId="0" fontId="0" fillId="4" borderId="9" xfId="0" applyFill="1" applyBorder="1" applyAlignment="1">
      <alignment horizontal="right"/>
    </xf>
    <xf numFmtId="0" fontId="0" fillId="5" borderId="9" xfId="0" applyFill="1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9" xfId="0" applyBorder="1"/>
    <xf numFmtId="0" fontId="15" fillId="4" borderId="14" xfId="0" applyFont="1" applyFill="1" applyBorder="1"/>
    <xf numFmtId="0" fontId="5" fillId="0" borderId="15" xfId="0" applyFont="1" applyBorder="1"/>
    <xf numFmtId="0" fontId="0" fillId="0" borderId="16" xfId="0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13" xfId="0" applyFont="1" applyBorder="1"/>
    <xf numFmtId="1" fontId="0" fillId="0" borderId="2" xfId="0" applyNumberFormat="1" applyBorder="1"/>
    <xf numFmtId="0" fontId="5" fillId="0" borderId="2" xfId="0" applyFont="1" applyBorder="1" applyAlignment="1">
      <alignment horizontal="center" wrapText="1"/>
    </xf>
    <xf numFmtId="2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9" fillId="0" borderId="7" xfId="8" applyFont="1" applyBorder="1" applyAlignment="1">
      <alignment horizontal="right" wrapText="1"/>
    </xf>
    <xf numFmtId="0" fontId="1" fillId="0" borderId="8" xfId="6" applyFont="1" applyBorder="1" applyAlignment="1">
      <alignment horizontal="right"/>
    </xf>
    <xf numFmtId="0" fontId="0" fillId="0" borderId="20" xfId="0" applyBorder="1"/>
    <xf numFmtId="1" fontId="5" fillId="0" borderId="7" xfId="0" applyNumberFormat="1" applyFont="1" applyBorder="1"/>
    <xf numFmtId="2" fontId="0" fillId="0" borderId="7" xfId="0" applyNumberFormat="1" applyBorder="1"/>
    <xf numFmtId="1" fontId="0" fillId="0" borderId="20" xfId="0" applyNumberFormat="1" applyBorder="1"/>
    <xf numFmtId="2" fontId="0" fillId="0" borderId="20" xfId="0" applyNumberFormat="1" applyBorder="1"/>
    <xf numFmtId="0" fontId="17" fillId="0" borderId="2" xfId="3" applyFont="1" applyBorder="1" applyAlignment="1">
      <alignment wrapText="1"/>
    </xf>
    <xf numFmtId="0" fontId="17" fillId="0" borderId="2" xfId="3" applyFont="1" applyBorder="1" applyAlignment="1">
      <alignment horizontal="right" wrapText="1"/>
    </xf>
    <xf numFmtId="0" fontId="1" fillId="5" borderId="2" xfId="1" applyFont="1" applyFill="1" applyBorder="1" applyAlignment="1">
      <alignment wrapText="1"/>
    </xf>
    <xf numFmtId="0" fontId="1" fillId="5" borderId="2" xfId="6" applyFont="1" applyFill="1" applyBorder="1" applyAlignment="1">
      <alignment horizontal="right" wrapText="1"/>
    </xf>
    <xf numFmtId="0" fontId="1" fillId="5" borderId="2" xfId="6" applyFont="1" applyFill="1" applyBorder="1" applyAlignment="1">
      <alignment wrapText="1"/>
    </xf>
    <xf numFmtId="0" fontId="0" fillId="4" borderId="21" xfId="0" applyFill="1" applyBorder="1" applyAlignment="1">
      <alignment horizontal="right"/>
    </xf>
    <xf numFmtId="0" fontId="0" fillId="5" borderId="22" xfId="0" applyFill="1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22" xfId="0" applyBorder="1"/>
    <xf numFmtId="0" fontId="0" fillId="0" borderId="23" xfId="0" applyBorder="1"/>
    <xf numFmtId="0" fontId="1" fillId="5" borderId="8" xfId="6" applyFont="1" applyFill="1" applyBorder="1" applyAlignment="1">
      <alignment horizontal="right" wrapText="1"/>
    </xf>
  </cellXfs>
  <cellStyles count="11">
    <cellStyle name="Normale" xfId="0" builtinId="0"/>
    <cellStyle name="Normale_Foglio1" xfId="3" xr:uid="{00000000-0005-0000-0000-000002000000}"/>
    <cellStyle name="Normale_Foglio2" xfId="1" xr:uid="{00000000-0005-0000-0000-000003000000}"/>
    <cellStyle name="Normale_Foglio2_1" xfId="2" xr:uid="{00000000-0005-0000-0000-000004000000}"/>
    <cellStyle name="Normale_Foglio3" xfId="4" xr:uid="{00000000-0005-0000-0000-000005000000}"/>
    <cellStyle name="Normale_Foglio4" xfId="5" xr:uid="{00000000-0005-0000-0000-000006000000}"/>
    <cellStyle name="Normale_Foglio5" xfId="6" xr:uid="{00000000-0005-0000-0000-000007000000}"/>
    <cellStyle name="Normale_Ore per branca" xfId="8" xr:uid="{00000000-0005-0000-0000-000008000000}"/>
    <cellStyle name="Normale_Ore per branca 2000-2016" xfId="7" xr:uid="{00000000-0005-0000-0000-000009000000}"/>
    <cellStyle name="Normale_Ore totali Articolazioni" xfId="9" xr:uid="{00000000-0005-0000-0000-00000A000000}"/>
    <cellStyle name="Normale_Spec x branca" xfId="10" xr:uid="{00000000-0005-0000-0000-00000B000000}"/>
  </cellStyles>
  <dxfs count="0"/>
  <tableStyles count="0" defaultTableStyle="TableStyleMedium9" defaultPivotStyle="PivotStyleLight16"/>
  <colors>
    <mruColors>
      <color rgb="FFFFCCFF"/>
      <color rgb="FFDE8C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Ore di Specialistica ambulatoriali attive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3.9715989902110595E-2"/>
          <c:y val="0.10886519052319721"/>
          <c:w val="0.93766117517388803"/>
          <c:h val="0.84406524705929797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'Ore totali 2000-2025'!$A$1:$AA$1</c:f>
              <c:numCache>
                <c:formatCode>General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</c:numCache>
            </c:numRef>
          </c:cat>
          <c:val>
            <c:numRef>
              <c:f>'Ore totali 2000-2025'!$A$3:$AA$3</c:f>
              <c:numCache>
                <c:formatCode>General</c:formatCode>
                <c:ptCount val="27"/>
                <c:pt idx="0">
                  <c:v>1258.5</c:v>
                </c:pt>
                <c:pt idx="1">
                  <c:v>1475.5</c:v>
                </c:pt>
                <c:pt idx="2">
                  <c:v>1598.5</c:v>
                </c:pt>
                <c:pt idx="3">
                  <c:v>1905.5</c:v>
                </c:pt>
                <c:pt idx="4">
                  <c:v>2153</c:v>
                </c:pt>
                <c:pt idx="5">
                  <c:v>2314</c:v>
                </c:pt>
                <c:pt idx="6">
                  <c:v>2410</c:v>
                </c:pt>
                <c:pt idx="7">
                  <c:v>2408.5</c:v>
                </c:pt>
                <c:pt idx="8">
                  <c:v>2404.5</c:v>
                </c:pt>
                <c:pt idx="9">
                  <c:v>2459.5</c:v>
                </c:pt>
                <c:pt idx="10">
                  <c:v>2396.5</c:v>
                </c:pt>
                <c:pt idx="11">
                  <c:v>2404.5</c:v>
                </c:pt>
                <c:pt idx="12">
                  <c:v>2404.5</c:v>
                </c:pt>
                <c:pt idx="13">
                  <c:v>2270.5</c:v>
                </c:pt>
                <c:pt idx="14">
                  <c:v>2284.5</c:v>
                </c:pt>
                <c:pt idx="15">
                  <c:v>2371</c:v>
                </c:pt>
                <c:pt idx="16">
                  <c:v>2813</c:v>
                </c:pt>
                <c:pt idx="17">
                  <c:v>2735</c:v>
                </c:pt>
                <c:pt idx="18">
                  <c:v>4222</c:v>
                </c:pt>
                <c:pt idx="19">
                  <c:v>5081</c:v>
                </c:pt>
                <c:pt idx="20">
                  <c:v>5172.5</c:v>
                </c:pt>
                <c:pt idx="21">
                  <c:v>5028.5</c:v>
                </c:pt>
                <c:pt idx="22">
                  <c:v>5357.5</c:v>
                </c:pt>
                <c:pt idx="23" formatCode="0.00">
                  <c:v>5675.5</c:v>
                </c:pt>
                <c:pt idx="24">
                  <c:v>5913</c:v>
                </c:pt>
                <c:pt idx="25">
                  <c:v>5791</c:v>
                </c:pt>
                <c:pt idx="26">
                  <c:v>6395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E-43C7-AC09-4508085D4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060869903"/>
        <c:axId val="206087230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'Ore totali 2000-2025'!$A$1:$AA$1</c15:sqref>
                        </c15:formulaRef>
                      </c:ext>
                    </c:extLst>
                    <c:numCache>
                      <c:formatCode>General</c:formatCode>
                      <c:ptCount val="27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  <c:pt idx="26">
                        <c:v>2026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'Ore totali 2000-2025'!$A$2:$AA$2</c15:sqref>
                        </c15:formulaRef>
                      </c:ext>
                    </c:extLst>
                    <c:numCache>
                      <c:formatCode>General</c:formatCode>
                      <c:ptCount val="2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CEE-43C7-AC09-4508085D4F5F}"/>
                  </c:ext>
                </c:extLst>
              </c15:ser>
            </c15:filteredBarSeries>
          </c:ext>
        </c:extLst>
      </c:barChart>
      <c:catAx>
        <c:axId val="2060869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60872303"/>
        <c:crosses val="autoZero"/>
        <c:auto val="1"/>
        <c:lblAlgn val="ctr"/>
        <c:lblOffset val="100"/>
        <c:noMultiLvlLbl val="0"/>
      </c:catAx>
      <c:valAx>
        <c:axId val="2060872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608699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OreperbrancheMS09!$A$2:$A$39</c:f>
              <c:strCache>
                <c:ptCount val="38"/>
                <c:pt idx="0">
                  <c:v>ANESTESIOLOGIA E RIANIMAZIONE</c:v>
                </c:pt>
                <c:pt idx="1">
                  <c:v>GENERICO AMBULATORIALE</c:v>
                </c:pt>
                <c:pt idx="2">
                  <c:v>MALATTIE INFETTIVE</c:v>
                </c:pt>
                <c:pt idx="3">
                  <c:v>ONCOLOGIA</c:v>
                </c:pt>
                <c:pt idx="4">
                  <c:v>PSICOTERAPIA PER PSICOLOGI</c:v>
                </c:pt>
                <c:pt idx="5">
                  <c:v>RADIOLOGIA</c:v>
                </c:pt>
                <c:pt idx="6">
                  <c:v>CHIRURGIA MAXILLO FACCIALE</c:v>
                </c:pt>
                <c:pt idx="7">
                  <c:v>PATOLOGIA CLINICA</c:v>
                </c:pt>
                <c:pt idx="8">
                  <c:v>MEDICINA DELLO SPORT</c:v>
                </c:pt>
                <c:pt idx="9">
                  <c:v>MEDICINA INTERNA</c:v>
                </c:pt>
                <c:pt idx="10">
                  <c:v>MEDICINA LEGALE</c:v>
                </c:pt>
                <c:pt idx="11">
                  <c:v>SCIENZA DELL'ALIMENTAZIONE E DIETOLOGIA</c:v>
                </c:pt>
                <c:pt idx="12">
                  <c:v>CHIRURGIA GENERALE</c:v>
                </c:pt>
                <c:pt idx="13">
                  <c:v>GASTROENTEROLOGIA</c:v>
                </c:pt>
                <c:pt idx="14">
                  <c:v>NEUROPSICHIATRIA INFANTILE</c:v>
                </c:pt>
                <c:pt idx="15">
                  <c:v>PSICOLOGIA PER PSICOLOGI</c:v>
                </c:pt>
                <c:pt idx="16">
                  <c:v>BIOLOGIA</c:v>
                </c:pt>
                <c:pt idx="17">
                  <c:v>ORTOPEDIA</c:v>
                </c:pt>
                <c:pt idx="18">
                  <c:v>UROLOGIA</c:v>
                </c:pt>
                <c:pt idx="19">
                  <c:v>CHIRURGIA VASCOLARE</c:v>
                </c:pt>
                <c:pt idx="20">
                  <c:v>REUMATOLOGIA</c:v>
                </c:pt>
                <c:pt idx="21">
                  <c:v>ODONTOIATRIA</c:v>
                </c:pt>
                <c:pt idx="22">
                  <c:v>NEFROLOGIA</c:v>
                </c:pt>
                <c:pt idx="23">
                  <c:v>AUDIOLOGIA</c:v>
                </c:pt>
                <c:pt idx="24">
                  <c:v>IGIENE E MEDICINA PREVENTIVA</c:v>
                </c:pt>
                <c:pt idx="25">
                  <c:v>ALLERGOLOGIA</c:v>
                </c:pt>
                <c:pt idx="26">
                  <c:v>OSTETRICIA E GINECOLOGIA</c:v>
                </c:pt>
                <c:pt idx="27">
                  <c:v>DERMATOLOGIA</c:v>
                </c:pt>
                <c:pt idx="28">
                  <c:v>PEDIATRIA</c:v>
                </c:pt>
                <c:pt idx="29">
                  <c:v>OCULISTICA</c:v>
                </c:pt>
                <c:pt idx="30">
                  <c:v>OTORINOLARINGOIATRIA</c:v>
                </c:pt>
                <c:pt idx="31">
                  <c:v>ANATOMIA PATOLOGICA</c:v>
                </c:pt>
                <c:pt idx="32">
                  <c:v>GERIATRIA</c:v>
                </c:pt>
                <c:pt idx="33">
                  <c:v>NEUROLOGIA</c:v>
                </c:pt>
                <c:pt idx="34">
                  <c:v>PNEUMOLOGIA</c:v>
                </c:pt>
                <c:pt idx="35">
                  <c:v>FISIOCHINESITERAPIA</c:v>
                </c:pt>
                <c:pt idx="36">
                  <c:v>ENDOCRINOLOGIA</c:v>
                </c:pt>
                <c:pt idx="37">
                  <c:v>CARDIOLOGIA</c:v>
                </c:pt>
              </c:strCache>
            </c:strRef>
          </c:cat>
          <c:val>
            <c:numRef>
              <c:f>OreperbrancheMS09!$B$2:$B$39</c:f>
              <c:numCache>
                <c:formatCode>General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12</c:v>
                </c:pt>
                <c:pt idx="21">
                  <c:v>13</c:v>
                </c:pt>
                <c:pt idx="22">
                  <c:v>15</c:v>
                </c:pt>
                <c:pt idx="23">
                  <c:v>16</c:v>
                </c:pt>
                <c:pt idx="24">
                  <c:v>18</c:v>
                </c:pt>
                <c:pt idx="25">
                  <c:v>32</c:v>
                </c:pt>
                <c:pt idx="26">
                  <c:v>34</c:v>
                </c:pt>
                <c:pt idx="27">
                  <c:v>37</c:v>
                </c:pt>
                <c:pt idx="28">
                  <c:v>38</c:v>
                </c:pt>
                <c:pt idx="29">
                  <c:v>38</c:v>
                </c:pt>
                <c:pt idx="30">
                  <c:v>32</c:v>
                </c:pt>
                <c:pt idx="31">
                  <c:v>38</c:v>
                </c:pt>
                <c:pt idx="32">
                  <c:v>41</c:v>
                </c:pt>
                <c:pt idx="33">
                  <c:v>40</c:v>
                </c:pt>
                <c:pt idx="34">
                  <c:v>45</c:v>
                </c:pt>
                <c:pt idx="35">
                  <c:v>63</c:v>
                </c:pt>
                <c:pt idx="36">
                  <c:v>89</c:v>
                </c:pt>
                <c:pt idx="37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C3-4BA9-9D1D-A7E46325E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9686144"/>
        <c:axId val="129684608"/>
      </c:barChart>
      <c:valAx>
        <c:axId val="129684608"/>
        <c:scaling>
          <c:orientation val="minMax"/>
          <c:max val="160"/>
          <c:min val="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29686144"/>
        <c:crosses val="autoZero"/>
        <c:crossBetween val="between"/>
      </c:valAx>
      <c:catAx>
        <c:axId val="12968614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29684608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DE8CC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OreperbrancheTT10!$A$2:$A$40</c:f>
              <c:strCache>
                <c:ptCount val="39"/>
                <c:pt idx="0">
                  <c:v>ANATOMIA PATOLOGICA</c:v>
                </c:pt>
                <c:pt idx="1">
                  <c:v>BIOLOGIA</c:v>
                </c:pt>
                <c:pt idx="2">
                  <c:v>GENERICO AMBULATORIALE</c:v>
                </c:pt>
                <c:pt idx="3">
                  <c:v>IGIENE E MEDICINA PREVENTIVA</c:v>
                </c:pt>
                <c:pt idx="4">
                  <c:v>MALATTIE INFETTIVE</c:v>
                </c:pt>
                <c:pt idx="5">
                  <c:v>ORTOPEDIA</c:v>
                </c:pt>
                <c:pt idx="6">
                  <c:v>PATOLOGIA CLINICA</c:v>
                </c:pt>
                <c:pt idx="7">
                  <c:v>PSICOTERAPIA PER PSICOLOGI</c:v>
                </c:pt>
                <c:pt idx="8">
                  <c:v>SCIENZA DELL'ALIMENTAZIONE E DIETOLOGIA</c:v>
                </c:pt>
                <c:pt idx="9">
                  <c:v>MEDICINA DELLO SPORT</c:v>
                </c:pt>
                <c:pt idx="10">
                  <c:v>PSICOLOGIA PER PSICOLOGI</c:v>
                </c:pt>
                <c:pt idx="11">
                  <c:v>MEDICINA LEGALE</c:v>
                </c:pt>
                <c:pt idx="12">
                  <c:v>CHIRURGIA MAXILLO FACCIALE</c:v>
                </c:pt>
                <c:pt idx="13">
                  <c:v>RADIOLOGIA</c:v>
                </c:pt>
                <c:pt idx="14">
                  <c:v>NEFROLOGIA</c:v>
                </c:pt>
                <c:pt idx="15">
                  <c:v>NEUROPSICHIATRIA INFANTILE</c:v>
                </c:pt>
                <c:pt idx="16">
                  <c:v>SANITA' ANIMALE AREA A</c:v>
                </c:pt>
                <c:pt idx="17">
                  <c:v>AUDIOLOGIA</c:v>
                </c:pt>
                <c:pt idx="18">
                  <c:v>ODONTOIATRIA</c:v>
                </c:pt>
                <c:pt idx="19">
                  <c:v>CHIRURGIA VASCOLARE</c:v>
                </c:pt>
                <c:pt idx="20">
                  <c:v>OTORINOLARINGOIATRIA</c:v>
                </c:pt>
                <c:pt idx="21">
                  <c:v>OSTETRICIA E GINECOLOGIA</c:v>
                </c:pt>
                <c:pt idx="22">
                  <c:v>REUMATOLOGIA</c:v>
                </c:pt>
                <c:pt idx="23">
                  <c:v>UROLOGIA</c:v>
                </c:pt>
                <c:pt idx="24">
                  <c:v>DERMATOLOGIA</c:v>
                </c:pt>
                <c:pt idx="25">
                  <c:v>ONCOLOGIA</c:v>
                </c:pt>
                <c:pt idx="26">
                  <c:v>ALLERGOLOGIA</c:v>
                </c:pt>
                <c:pt idx="27">
                  <c:v>NEUROLOGIA</c:v>
                </c:pt>
                <c:pt idx="28">
                  <c:v>OCULISTICA</c:v>
                </c:pt>
                <c:pt idx="29">
                  <c:v>MEDICINA INTERNA</c:v>
                </c:pt>
                <c:pt idx="30">
                  <c:v>FISIOCHINESITERAPIA</c:v>
                </c:pt>
                <c:pt idx="31">
                  <c:v>PEDIATRIA</c:v>
                </c:pt>
                <c:pt idx="32">
                  <c:v>CARDIOLOGIA</c:v>
                </c:pt>
                <c:pt idx="33">
                  <c:v>GASTROENTEROLOGIA</c:v>
                </c:pt>
                <c:pt idx="34">
                  <c:v>CHIRURGIA GENERALE</c:v>
                </c:pt>
                <c:pt idx="35">
                  <c:v>GERIATRIA</c:v>
                </c:pt>
                <c:pt idx="36">
                  <c:v>PNEUMOLOGIA</c:v>
                </c:pt>
                <c:pt idx="37">
                  <c:v>ENDOCRINOLOGIA</c:v>
                </c:pt>
                <c:pt idx="38">
                  <c:v>ANESTESIOLOGIA E RIANIMAZIONE</c:v>
                </c:pt>
              </c:strCache>
            </c:strRef>
          </c:cat>
          <c:val>
            <c:numRef>
              <c:f>OreperbrancheTT10!$B$2:$B$40</c:f>
              <c:numCache>
                <c:formatCode>General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6</c:v>
                </c:pt>
                <c:pt idx="17">
                  <c:v>12</c:v>
                </c:pt>
                <c:pt idx="18">
                  <c:v>18</c:v>
                </c:pt>
                <c:pt idx="19">
                  <c:v>18</c:v>
                </c:pt>
                <c:pt idx="20">
                  <c:v>18</c:v>
                </c:pt>
                <c:pt idx="21">
                  <c:v>21</c:v>
                </c:pt>
                <c:pt idx="22">
                  <c:v>24</c:v>
                </c:pt>
                <c:pt idx="23">
                  <c:v>26</c:v>
                </c:pt>
                <c:pt idx="24">
                  <c:v>28</c:v>
                </c:pt>
                <c:pt idx="25">
                  <c:v>38</c:v>
                </c:pt>
                <c:pt idx="26">
                  <c:v>38</c:v>
                </c:pt>
                <c:pt idx="27">
                  <c:v>38</c:v>
                </c:pt>
                <c:pt idx="28">
                  <c:v>38</c:v>
                </c:pt>
                <c:pt idx="29">
                  <c:v>38</c:v>
                </c:pt>
                <c:pt idx="30">
                  <c:v>40</c:v>
                </c:pt>
                <c:pt idx="31">
                  <c:v>41</c:v>
                </c:pt>
                <c:pt idx="32">
                  <c:v>46</c:v>
                </c:pt>
                <c:pt idx="33">
                  <c:v>46</c:v>
                </c:pt>
                <c:pt idx="34">
                  <c:v>50</c:v>
                </c:pt>
                <c:pt idx="35">
                  <c:v>56</c:v>
                </c:pt>
                <c:pt idx="36">
                  <c:v>76</c:v>
                </c:pt>
                <c:pt idx="37">
                  <c:v>99</c:v>
                </c:pt>
                <c:pt idx="38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64-4EF3-87D4-995DDA81F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9990656"/>
        <c:axId val="129980672"/>
      </c:barChart>
      <c:valAx>
        <c:axId val="129980672"/>
        <c:scaling>
          <c:orientation val="minMax"/>
          <c:max val="160"/>
          <c:min val="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29990656"/>
        <c:crosses val="autoZero"/>
        <c:crossBetween val="between"/>
      </c:valAx>
      <c:catAx>
        <c:axId val="1299906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29980672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655513684115686"/>
          <c:y val="7.5752902021267981E-3"/>
          <c:w val="0.6952869110025065"/>
          <c:h val="0.9413487947934142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OreperbrancheASF11!$A$2:$A$41</c:f>
              <c:strCache>
                <c:ptCount val="40"/>
                <c:pt idx="0">
                  <c:v>ANATOMIA PATOLOGICA</c:v>
                </c:pt>
                <c:pt idx="1">
                  <c:v>AUDIOLOGIA</c:v>
                </c:pt>
                <c:pt idx="2">
                  <c:v>CHIRURGIA MAXILLO FACCIALE</c:v>
                </c:pt>
                <c:pt idx="3">
                  <c:v>GASTROENTEROLOGIA</c:v>
                </c:pt>
                <c:pt idx="4">
                  <c:v>MEDICINA DELLO SPORT</c:v>
                </c:pt>
                <c:pt idx="5">
                  <c:v>MEDICINA LEGALE</c:v>
                </c:pt>
                <c:pt idx="6">
                  <c:v>ONCOLOGIA</c:v>
                </c:pt>
                <c:pt idx="7">
                  <c:v>MALATTIE INFETTIVE</c:v>
                </c:pt>
                <c:pt idx="8">
                  <c:v>PSICOTERAPIA PER PSICOLOGI</c:v>
                </c:pt>
                <c:pt idx="9">
                  <c:v>GENERICO AMBULATORIALE</c:v>
                </c:pt>
                <c:pt idx="10">
                  <c:v>NEFROLOGIA</c:v>
                </c:pt>
                <c:pt idx="11">
                  <c:v>PATOLOGIA CLINICA</c:v>
                </c:pt>
                <c:pt idx="12">
                  <c:v>IGIENE E MEDICINA PREVENTIVA</c:v>
                </c:pt>
                <c:pt idx="13">
                  <c:v>MEDICINA DEL LAVORO</c:v>
                </c:pt>
                <c:pt idx="14">
                  <c:v>SCIENZA DELL'ALIMENTAZIONE E DIETOLOGIA</c:v>
                </c:pt>
                <c:pt idx="15">
                  <c:v>CHIRURGIA VASCOLARE</c:v>
                </c:pt>
                <c:pt idx="16">
                  <c:v>NEUROPSICHIATRIA INFANTILE</c:v>
                </c:pt>
                <c:pt idx="17">
                  <c:v>MEDICINA INTERNA</c:v>
                </c:pt>
                <c:pt idx="18">
                  <c:v>ALLERGOLOGIA</c:v>
                </c:pt>
                <c:pt idx="19">
                  <c:v>RADIOLOGIA</c:v>
                </c:pt>
                <c:pt idx="20">
                  <c:v>BIOLOGIA</c:v>
                </c:pt>
                <c:pt idx="21">
                  <c:v>CHIRURGIA GENERALE</c:v>
                </c:pt>
                <c:pt idx="22">
                  <c:v>OTORINOLARINGOIATRIA</c:v>
                </c:pt>
                <c:pt idx="23">
                  <c:v>ORTOPEDIA</c:v>
                </c:pt>
                <c:pt idx="24">
                  <c:v>REUMATOLOGIA</c:v>
                </c:pt>
                <c:pt idx="25">
                  <c:v>UROLOGIA</c:v>
                </c:pt>
                <c:pt idx="26">
                  <c:v>NEUROLOGIA</c:v>
                </c:pt>
                <c:pt idx="27">
                  <c:v>OCULISTICA</c:v>
                </c:pt>
                <c:pt idx="28">
                  <c:v>PEDIATRIA</c:v>
                </c:pt>
                <c:pt idx="29">
                  <c:v>PNEUMOLOGIA</c:v>
                </c:pt>
                <c:pt idx="30">
                  <c:v>DERMATOLOGIA</c:v>
                </c:pt>
                <c:pt idx="31">
                  <c:v>FISIOCHINESITERAPIA</c:v>
                </c:pt>
                <c:pt idx="32">
                  <c:v>SANITA' ANIMALE AREA A</c:v>
                </c:pt>
                <c:pt idx="33">
                  <c:v>GERIATRIA</c:v>
                </c:pt>
                <c:pt idx="34">
                  <c:v>ODONTOIATRIA</c:v>
                </c:pt>
                <c:pt idx="35">
                  <c:v>PSICOLOGIA PER PSICOLOGI</c:v>
                </c:pt>
                <c:pt idx="36">
                  <c:v>ANESTESIOLOGIA E RIANIMAZIONE</c:v>
                </c:pt>
                <c:pt idx="37">
                  <c:v>ENDOCRINOLOGIA</c:v>
                </c:pt>
                <c:pt idx="38">
                  <c:v>OSTETRICIA E GINECOLOGIA</c:v>
                </c:pt>
                <c:pt idx="39">
                  <c:v>CARDIOLOGIA</c:v>
                </c:pt>
              </c:strCache>
            </c:strRef>
          </c:cat>
          <c:val>
            <c:numRef>
              <c:f>OreperbrancheASF11!$B$2:$B$41</c:f>
              <c:numCache>
                <c:formatCode>General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6</c:v>
                </c:pt>
                <c:pt idx="22">
                  <c:v>8</c:v>
                </c:pt>
                <c:pt idx="23">
                  <c:v>12</c:v>
                </c:pt>
                <c:pt idx="24">
                  <c:v>18</c:v>
                </c:pt>
                <c:pt idx="25">
                  <c:v>18</c:v>
                </c:pt>
                <c:pt idx="26">
                  <c:v>21</c:v>
                </c:pt>
                <c:pt idx="27">
                  <c:v>22</c:v>
                </c:pt>
                <c:pt idx="28">
                  <c:v>25</c:v>
                </c:pt>
                <c:pt idx="29">
                  <c:v>26</c:v>
                </c:pt>
                <c:pt idx="30">
                  <c:v>30</c:v>
                </c:pt>
                <c:pt idx="31">
                  <c:v>32</c:v>
                </c:pt>
                <c:pt idx="32">
                  <c:v>32</c:v>
                </c:pt>
                <c:pt idx="33">
                  <c:v>36</c:v>
                </c:pt>
                <c:pt idx="34">
                  <c:v>53</c:v>
                </c:pt>
                <c:pt idx="35">
                  <c:v>56</c:v>
                </c:pt>
                <c:pt idx="36">
                  <c:v>57</c:v>
                </c:pt>
                <c:pt idx="37">
                  <c:v>58</c:v>
                </c:pt>
                <c:pt idx="38">
                  <c:v>66</c:v>
                </c:pt>
                <c:pt idx="39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B3-4A05-8C2A-4168D0FD3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0061440"/>
        <c:axId val="130055552"/>
      </c:barChart>
      <c:valAx>
        <c:axId val="130055552"/>
        <c:scaling>
          <c:orientation val="minMax"/>
          <c:max val="160"/>
          <c:min val="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0061440"/>
        <c:crosses val="autoZero"/>
        <c:crossBetween val="between"/>
      </c:valAx>
      <c:catAx>
        <c:axId val="13006144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30055552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50"/>
      <c:rotY val="230"/>
      <c:depthPercent val="1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Oreperbranche!$B$1</c:f>
              <c:strCache>
                <c:ptCount val="1"/>
                <c:pt idx="0">
                  <c:v>BN07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Oreperbranche!$A$2:$A$13</c:f>
              <c:strCache>
                <c:ptCount val="12"/>
                <c:pt idx="0">
                  <c:v>ALLERGOLOGIA</c:v>
                </c:pt>
                <c:pt idx="1">
                  <c:v>ANATOMIA PATOLOGICA</c:v>
                </c:pt>
                <c:pt idx="2">
                  <c:v>ANESTESIOLOGIA E RIANIMAZIONE</c:v>
                </c:pt>
                <c:pt idx="3">
                  <c:v>AUDIOLOGIA</c:v>
                </c:pt>
                <c:pt idx="4">
                  <c:v>BIOLOGIA</c:v>
                </c:pt>
                <c:pt idx="5">
                  <c:v>CARDIOLOGIA</c:v>
                </c:pt>
                <c:pt idx="6">
                  <c:v>CHIRURGIA GENERALE</c:v>
                </c:pt>
                <c:pt idx="7">
                  <c:v>CHIRURGIA MAXILLO FACCIALE</c:v>
                </c:pt>
                <c:pt idx="8">
                  <c:v>CHIRURGIA VASCOLARE</c:v>
                </c:pt>
                <c:pt idx="9">
                  <c:v>DERMATOLOGIA</c:v>
                </c:pt>
                <c:pt idx="10">
                  <c:v>ENDOCRINOLOGIA</c:v>
                </c:pt>
                <c:pt idx="11">
                  <c:v>FISIOCHINESITERAPIA</c:v>
                </c:pt>
              </c:strCache>
            </c:strRef>
          </c:cat>
          <c:val>
            <c:numRef>
              <c:f>Oreperbranche!$B$2:$B$13</c:f>
              <c:numCache>
                <c:formatCode>General</c:formatCode>
                <c:ptCount val="12"/>
                <c:pt idx="0">
                  <c:v>32</c:v>
                </c:pt>
                <c:pt idx="1">
                  <c:v>0</c:v>
                </c:pt>
                <c:pt idx="2">
                  <c:v>0</c:v>
                </c:pt>
                <c:pt idx="3">
                  <c:v>38</c:v>
                </c:pt>
                <c:pt idx="4">
                  <c:v>0</c:v>
                </c:pt>
                <c:pt idx="5">
                  <c:v>64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36</c:v>
                </c:pt>
                <c:pt idx="10">
                  <c:v>44</c:v>
                </c:pt>
                <c:pt idx="11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EE-4085-87B9-FC172CB95B87}"/>
            </c:ext>
          </c:extLst>
        </c:ser>
        <c:ser>
          <c:idx val="1"/>
          <c:order val="1"/>
          <c:tx>
            <c:strRef>
              <c:f>Oreperbranche!$C$1</c:f>
              <c:strCache>
                <c:ptCount val="1"/>
                <c:pt idx="0">
                  <c:v>SGS08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Oreperbranche!$A$2:$A$13</c:f>
              <c:strCache>
                <c:ptCount val="12"/>
                <c:pt idx="0">
                  <c:v>ALLERGOLOGIA</c:v>
                </c:pt>
                <c:pt idx="1">
                  <c:v>ANATOMIA PATOLOGICA</c:v>
                </c:pt>
                <c:pt idx="2">
                  <c:v>ANESTESIOLOGIA E RIANIMAZIONE</c:v>
                </c:pt>
                <c:pt idx="3">
                  <c:v>AUDIOLOGIA</c:v>
                </c:pt>
                <c:pt idx="4">
                  <c:v>BIOLOGIA</c:v>
                </c:pt>
                <c:pt idx="5">
                  <c:v>CARDIOLOGIA</c:v>
                </c:pt>
                <c:pt idx="6">
                  <c:v>CHIRURGIA GENERALE</c:v>
                </c:pt>
                <c:pt idx="7">
                  <c:v>CHIRURGIA MAXILLO FACCIALE</c:v>
                </c:pt>
                <c:pt idx="8">
                  <c:v>CHIRURGIA VASCOLARE</c:v>
                </c:pt>
                <c:pt idx="9">
                  <c:v>DERMATOLOGIA</c:v>
                </c:pt>
                <c:pt idx="10">
                  <c:v>ENDOCRINOLOGIA</c:v>
                </c:pt>
                <c:pt idx="11">
                  <c:v>FISIOCHINESITERAPIA</c:v>
                </c:pt>
              </c:strCache>
            </c:strRef>
          </c:cat>
          <c:val>
            <c:numRef>
              <c:f>Oreperbranche!$C$2:$C$13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  <c:pt idx="10">
                  <c:v>20</c:v>
                </c:pt>
                <c:pt idx="11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EE-4085-87B9-FC172CB95B87}"/>
            </c:ext>
          </c:extLst>
        </c:ser>
        <c:ser>
          <c:idx val="2"/>
          <c:order val="2"/>
          <c:tx>
            <c:strRef>
              <c:f>Oreperbranche!$D$1</c:f>
              <c:strCache>
                <c:ptCount val="1"/>
                <c:pt idx="0">
                  <c:v>MS09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Oreperbranche!$A$2:$A$13</c:f>
              <c:strCache>
                <c:ptCount val="12"/>
                <c:pt idx="0">
                  <c:v>ALLERGOLOGIA</c:v>
                </c:pt>
                <c:pt idx="1">
                  <c:v>ANATOMIA PATOLOGICA</c:v>
                </c:pt>
                <c:pt idx="2">
                  <c:v>ANESTESIOLOGIA E RIANIMAZIONE</c:v>
                </c:pt>
                <c:pt idx="3">
                  <c:v>AUDIOLOGIA</c:v>
                </c:pt>
                <c:pt idx="4">
                  <c:v>BIOLOGIA</c:v>
                </c:pt>
                <c:pt idx="5">
                  <c:v>CARDIOLOGIA</c:v>
                </c:pt>
                <c:pt idx="6">
                  <c:v>CHIRURGIA GENERALE</c:v>
                </c:pt>
                <c:pt idx="7">
                  <c:v>CHIRURGIA MAXILLO FACCIALE</c:v>
                </c:pt>
                <c:pt idx="8">
                  <c:v>CHIRURGIA VASCOLARE</c:v>
                </c:pt>
                <c:pt idx="9">
                  <c:v>DERMATOLOGIA</c:v>
                </c:pt>
                <c:pt idx="10">
                  <c:v>ENDOCRINOLOGIA</c:v>
                </c:pt>
                <c:pt idx="11">
                  <c:v>FISIOCHINESITERAPIA</c:v>
                </c:pt>
              </c:strCache>
            </c:strRef>
          </c:cat>
          <c:val>
            <c:numRef>
              <c:f>Oreperbranche!$D$2:$D$13</c:f>
              <c:numCache>
                <c:formatCode>General</c:formatCode>
                <c:ptCount val="12"/>
                <c:pt idx="0">
                  <c:v>32</c:v>
                </c:pt>
                <c:pt idx="1">
                  <c:v>38</c:v>
                </c:pt>
                <c:pt idx="2">
                  <c:v>0</c:v>
                </c:pt>
                <c:pt idx="3">
                  <c:v>16</c:v>
                </c:pt>
                <c:pt idx="4">
                  <c:v>0</c:v>
                </c:pt>
                <c:pt idx="5">
                  <c:v>104</c:v>
                </c:pt>
                <c:pt idx="6">
                  <c:v>0</c:v>
                </c:pt>
                <c:pt idx="7">
                  <c:v>0</c:v>
                </c:pt>
                <c:pt idx="8">
                  <c:v>6</c:v>
                </c:pt>
                <c:pt idx="9">
                  <c:v>37</c:v>
                </c:pt>
                <c:pt idx="10">
                  <c:v>89</c:v>
                </c:pt>
                <c:pt idx="11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EE-4085-87B9-FC172CB95B87}"/>
            </c:ext>
          </c:extLst>
        </c:ser>
        <c:ser>
          <c:idx val="3"/>
          <c:order val="3"/>
          <c:tx>
            <c:strRef>
              <c:f>Oreperbranche!$E$1</c:f>
              <c:strCache>
                <c:ptCount val="1"/>
                <c:pt idx="0">
                  <c:v>TT10</c:v>
                </c:pt>
              </c:strCache>
            </c:strRef>
          </c:tx>
          <c:spPr>
            <a:solidFill>
              <a:srgbClr val="DE8CCE"/>
            </a:solidFill>
          </c:spPr>
          <c:invertIfNegative val="0"/>
          <c:cat>
            <c:strRef>
              <c:f>Oreperbranche!$A$2:$A$13</c:f>
              <c:strCache>
                <c:ptCount val="12"/>
                <c:pt idx="0">
                  <c:v>ALLERGOLOGIA</c:v>
                </c:pt>
                <c:pt idx="1">
                  <c:v>ANATOMIA PATOLOGICA</c:v>
                </c:pt>
                <c:pt idx="2">
                  <c:v>ANESTESIOLOGIA E RIANIMAZIONE</c:v>
                </c:pt>
                <c:pt idx="3">
                  <c:v>AUDIOLOGIA</c:v>
                </c:pt>
                <c:pt idx="4">
                  <c:v>BIOLOGIA</c:v>
                </c:pt>
                <c:pt idx="5">
                  <c:v>CARDIOLOGIA</c:v>
                </c:pt>
                <c:pt idx="6">
                  <c:v>CHIRURGIA GENERALE</c:v>
                </c:pt>
                <c:pt idx="7">
                  <c:v>CHIRURGIA MAXILLO FACCIALE</c:v>
                </c:pt>
                <c:pt idx="8">
                  <c:v>CHIRURGIA VASCOLARE</c:v>
                </c:pt>
                <c:pt idx="9">
                  <c:v>DERMATOLOGIA</c:v>
                </c:pt>
                <c:pt idx="10">
                  <c:v>ENDOCRINOLOGIA</c:v>
                </c:pt>
                <c:pt idx="11">
                  <c:v>FISIOCHINESITERAPIA</c:v>
                </c:pt>
              </c:strCache>
            </c:strRef>
          </c:cat>
          <c:val>
            <c:numRef>
              <c:f>Oreperbranche!$E$2:$E$13</c:f>
              <c:numCache>
                <c:formatCode>General</c:formatCode>
                <c:ptCount val="12"/>
                <c:pt idx="0">
                  <c:v>38</c:v>
                </c:pt>
                <c:pt idx="1">
                  <c:v>0</c:v>
                </c:pt>
                <c:pt idx="2">
                  <c:v>133</c:v>
                </c:pt>
                <c:pt idx="3">
                  <c:v>12</c:v>
                </c:pt>
                <c:pt idx="4">
                  <c:v>0</c:v>
                </c:pt>
                <c:pt idx="5">
                  <c:v>46</c:v>
                </c:pt>
                <c:pt idx="6">
                  <c:v>50</c:v>
                </c:pt>
                <c:pt idx="7">
                  <c:v>0</c:v>
                </c:pt>
                <c:pt idx="8">
                  <c:v>18</c:v>
                </c:pt>
                <c:pt idx="9">
                  <c:v>20</c:v>
                </c:pt>
                <c:pt idx="10">
                  <c:v>99</c:v>
                </c:pt>
                <c:pt idx="11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EE-4085-87B9-FC172CB95B87}"/>
            </c:ext>
          </c:extLst>
        </c:ser>
        <c:ser>
          <c:idx val="4"/>
          <c:order val="4"/>
          <c:tx>
            <c:strRef>
              <c:f>Oreperbranche!$F$1</c:f>
              <c:strCache>
                <c:ptCount val="1"/>
                <c:pt idx="0">
                  <c:v>ASF11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Oreperbranche!$A$2:$A$13</c:f>
              <c:strCache>
                <c:ptCount val="12"/>
                <c:pt idx="0">
                  <c:v>ALLERGOLOGIA</c:v>
                </c:pt>
                <c:pt idx="1">
                  <c:v>ANATOMIA PATOLOGICA</c:v>
                </c:pt>
                <c:pt idx="2">
                  <c:v>ANESTESIOLOGIA E RIANIMAZIONE</c:v>
                </c:pt>
                <c:pt idx="3">
                  <c:v>AUDIOLOGIA</c:v>
                </c:pt>
                <c:pt idx="4">
                  <c:v>BIOLOGIA</c:v>
                </c:pt>
                <c:pt idx="5">
                  <c:v>CARDIOLOGIA</c:v>
                </c:pt>
                <c:pt idx="6">
                  <c:v>CHIRURGIA GENERALE</c:v>
                </c:pt>
                <c:pt idx="7">
                  <c:v>CHIRURGIA MAXILLO FACCIALE</c:v>
                </c:pt>
                <c:pt idx="8">
                  <c:v>CHIRURGIA VASCOLARE</c:v>
                </c:pt>
                <c:pt idx="9">
                  <c:v>DERMATOLOGIA</c:v>
                </c:pt>
                <c:pt idx="10">
                  <c:v>ENDOCRINOLOGIA</c:v>
                </c:pt>
                <c:pt idx="11">
                  <c:v>FISIOCHINESITERAPIA</c:v>
                </c:pt>
              </c:strCache>
            </c:strRef>
          </c:cat>
          <c:val>
            <c:numRef>
              <c:f>Oreperbranche!$F$2:$F$13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57</c:v>
                </c:pt>
                <c:pt idx="3">
                  <c:v>0</c:v>
                </c:pt>
                <c:pt idx="4">
                  <c:v>0</c:v>
                </c:pt>
                <c:pt idx="5">
                  <c:v>76</c:v>
                </c:pt>
                <c:pt idx="6">
                  <c:v>6</c:v>
                </c:pt>
                <c:pt idx="7">
                  <c:v>0</c:v>
                </c:pt>
                <c:pt idx="8">
                  <c:v>0</c:v>
                </c:pt>
                <c:pt idx="9">
                  <c:v>30</c:v>
                </c:pt>
                <c:pt idx="10">
                  <c:v>58</c:v>
                </c:pt>
                <c:pt idx="1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EE-4085-87B9-FC172CB95B87}"/>
            </c:ext>
          </c:extLst>
        </c:ser>
        <c:ser>
          <c:idx val="5"/>
          <c:order val="5"/>
          <c:tx>
            <c:strRef>
              <c:f>Oreperbranche!$G$1</c:f>
              <c:strCache>
                <c:ptCount val="1"/>
                <c:pt idx="0">
                  <c:v>DIP.PREV</c:v>
                </c:pt>
              </c:strCache>
            </c:strRef>
          </c:tx>
          <c:invertIfNegative val="0"/>
          <c:cat>
            <c:strRef>
              <c:f>Oreperbranche!$A$2:$A$13</c:f>
              <c:strCache>
                <c:ptCount val="12"/>
                <c:pt idx="0">
                  <c:v>ALLERGOLOGIA</c:v>
                </c:pt>
                <c:pt idx="1">
                  <c:v>ANATOMIA PATOLOGICA</c:v>
                </c:pt>
                <c:pt idx="2">
                  <c:v>ANESTESIOLOGIA E RIANIMAZIONE</c:v>
                </c:pt>
                <c:pt idx="3">
                  <c:v>AUDIOLOGIA</c:v>
                </c:pt>
                <c:pt idx="4">
                  <c:v>BIOLOGIA</c:v>
                </c:pt>
                <c:pt idx="5">
                  <c:v>CARDIOLOGIA</c:v>
                </c:pt>
                <c:pt idx="6">
                  <c:v>CHIRURGIA GENERALE</c:v>
                </c:pt>
                <c:pt idx="7">
                  <c:v>CHIRURGIA MAXILLO FACCIALE</c:v>
                </c:pt>
                <c:pt idx="8">
                  <c:v>CHIRURGIA VASCOLARE</c:v>
                </c:pt>
                <c:pt idx="9">
                  <c:v>DERMATOLOGIA</c:v>
                </c:pt>
                <c:pt idx="10">
                  <c:v>ENDOCRINOLOGIA</c:v>
                </c:pt>
                <c:pt idx="11">
                  <c:v>FISIOCHINESITERAPIA</c:v>
                </c:pt>
              </c:strCache>
            </c:strRef>
          </c:cat>
          <c:val>
            <c:numRef>
              <c:f>Oreperbranche!$G$2:$G$13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38</c:v>
                </c:pt>
                <c:pt idx="5">
                  <c:v>18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4C-42DB-86C1-3CD5B6D69122}"/>
            </c:ext>
          </c:extLst>
        </c:ser>
        <c:ser>
          <c:idx val="6"/>
          <c:order val="6"/>
          <c:tx>
            <c:strRef>
              <c:f>Oreperbranche!$H$1</c:f>
              <c:strCache>
                <c:ptCount val="1"/>
                <c:pt idx="0">
                  <c:v>DMT</c:v>
                </c:pt>
              </c:strCache>
            </c:strRef>
          </c:tx>
          <c:invertIfNegative val="0"/>
          <c:cat>
            <c:strRef>
              <c:f>Oreperbranche!$A$2:$A$13</c:f>
              <c:strCache>
                <c:ptCount val="12"/>
                <c:pt idx="0">
                  <c:v>ALLERGOLOGIA</c:v>
                </c:pt>
                <c:pt idx="1">
                  <c:v>ANATOMIA PATOLOGICA</c:v>
                </c:pt>
                <c:pt idx="2">
                  <c:v>ANESTESIOLOGIA E RIANIMAZIONE</c:v>
                </c:pt>
                <c:pt idx="3">
                  <c:v>AUDIOLOGIA</c:v>
                </c:pt>
                <c:pt idx="4">
                  <c:v>BIOLOGIA</c:v>
                </c:pt>
                <c:pt idx="5">
                  <c:v>CARDIOLOGIA</c:v>
                </c:pt>
                <c:pt idx="6">
                  <c:v>CHIRURGIA GENERALE</c:v>
                </c:pt>
                <c:pt idx="7">
                  <c:v>CHIRURGIA MAXILLO FACCIALE</c:v>
                </c:pt>
                <c:pt idx="8">
                  <c:v>CHIRURGIA VASCOLARE</c:v>
                </c:pt>
                <c:pt idx="9">
                  <c:v>DERMATOLOGIA</c:v>
                </c:pt>
                <c:pt idx="10">
                  <c:v>ENDOCRINOLOGIA</c:v>
                </c:pt>
                <c:pt idx="11">
                  <c:v>FISIOCHINESITERAPIA</c:v>
                </c:pt>
              </c:strCache>
            </c:strRef>
          </c:cat>
          <c:val>
            <c:numRef>
              <c:f>Oreperbranche!$H$2:$H$13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38</c:v>
                </c:pt>
                <c:pt idx="3">
                  <c:v>0</c:v>
                </c:pt>
                <c:pt idx="4">
                  <c:v>252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</c:v>
                </c:pt>
                <c:pt idx="10">
                  <c:v>0</c:v>
                </c:pt>
                <c:pt idx="11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4C-42DB-86C1-3CD5B6D69122}"/>
            </c:ext>
          </c:extLst>
        </c:ser>
        <c:ser>
          <c:idx val="7"/>
          <c:order val="7"/>
          <c:tx>
            <c:strRef>
              <c:f>Oreperbranche!$I$1</c:f>
              <c:strCache>
                <c:ptCount val="1"/>
                <c:pt idx="0">
                  <c:v>DSM</c:v>
                </c:pt>
              </c:strCache>
            </c:strRef>
          </c:tx>
          <c:invertIfNegative val="0"/>
          <c:cat>
            <c:strRef>
              <c:f>Oreperbranche!$A$2:$A$13</c:f>
              <c:strCache>
                <c:ptCount val="12"/>
                <c:pt idx="0">
                  <c:v>ALLERGOLOGIA</c:v>
                </c:pt>
                <c:pt idx="1">
                  <c:v>ANATOMIA PATOLOGICA</c:v>
                </c:pt>
                <c:pt idx="2">
                  <c:v>ANESTESIOLOGIA E RIANIMAZIONE</c:v>
                </c:pt>
                <c:pt idx="3">
                  <c:v>AUDIOLOGIA</c:v>
                </c:pt>
                <c:pt idx="4">
                  <c:v>BIOLOGIA</c:v>
                </c:pt>
                <c:pt idx="5">
                  <c:v>CARDIOLOGIA</c:v>
                </c:pt>
                <c:pt idx="6">
                  <c:v>CHIRURGIA GENERALE</c:v>
                </c:pt>
                <c:pt idx="7">
                  <c:v>CHIRURGIA MAXILLO FACCIALE</c:v>
                </c:pt>
                <c:pt idx="8">
                  <c:v>CHIRURGIA VASCOLARE</c:v>
                </c:pt>
                <c:pt idx="9">
                  <c:v>DERMATOLOGIA</c:v>
                </c:pt>
                <c:pt idx="10">
                  <c:v>ENDOCRINOLOGIA</c:v>
                </c:pt>
                <c:pt idx="11">
                  <c:v>FISIOCHINESITERAPIA</c:v>
                </c:pt>
              </c:strCache>
            </c:strRef>
          </c:cat>
          <c:val>
            <c:numRef>
              <c:f>Oreperbranche!$I$2:$I$13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4C-42DB-86C1-3CD5B6D69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248064"/>
        <c:axId val="130266240"/>
        <c:axId val="0"/>
      </c:bar3DChart>
      <c:catAx>
        <c:axId val="130248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0266240"/>
        <c:crosses val="autoZero"/>
        <c:auto val="1"/>
        <c:lblAlgn val="ctr"/>
        <c:lblOffset val="100"/>
        <c:noMultiLvlLbl val="0"/>
      </c:catAx>
      <c:valAx>
        <c:axId val="130266240"/>
        <c:scaling>
          <c:orientation val="minMax"/>
          <c:max val="18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02480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579207771442363"/>
          <c:y val="0.93986788168332891"/>
          <c:w val="0.8442079222855764"/>
          <c:h val="4.5150844908431388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577" l="0.70000000000000062" r="0.70000000000000062" t="0.75000000000000577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50"/>
      <c:rotY val="230"/>
      <c:depthPercent val="1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Oreperbranche!$B$1</c:f>
              <c:strCache>
                <c:ptCount val="1"/>
                <c:pt idx="0">
                  <c:v>BN07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Oreperbranche!$A$14:$A$30</c:f>
              <c:strCache>
                <c:ptCount val="17"/>
                <c:pt idx="0">
                  <c:v>GASTROENTEROLOGIA</c:v>
                </c:pt>
                <c:pt idx="1">
                  <c:v>GENERICO AMBULATORIALE</c:v>
                </c:pt>
                <c:pt idx="2">
                  <c:v>GERIATRIA</c:v>
                </c:pt>
                <c:pt idx="3">
                  <c:v>IGIENE DEGLI ALIMENTI AREA B</c:v>
                </c:pt>
                <c:pt idx="4">
                  <c:v>IGIENE DEGLI ALLEVAMENTI AREA C</c:v>
                </c:pt>
                <c:pt idx="5">
                  <c:v>IGIENE E MEDICINA PREVENTIVA</c:v>
                </c:pt>
                <c:pt idx="6">
                  <c:v>MALATTIE INFETTIVE</c:v>
                </c:pt>
                <c:pt idx="7">
                  <c:v>MEDICINA DEL LAVORO</c:v>
                </c:pt>
                <c:pt idx="8">
                  <c:v>MEDICINA DELLO SPORT</c:v>
                </c:pt>
                <c:pt idx="9">
                  <c:v>MEDICINA INTERNA</c:v>
                </c:pt>
                <c:pt idx="10">
                  <c:v>MEDICINA LEGALE</c:v>
                </c:pt>
                <c:pt idx="11">
                  <c:v>NEFROLOGIA</c:v>
                </c:pt>
                <c:pt idx="12">
                  <c:v>NEUROLOGIA</c:v>
                </c:pt>
                <c:pt idx="13">
                  <c:v>NEUROPSICHIATRIA INFANTILE</c:v>
                </c:pt>
                <c:pt idx="14">
                  <c:v>OCULISTICA</c:v>
                </c:pt>
                <c:pt idx="15">
                  <c:v>ODONTOIATRIA</c:v>
                </c:pt>
                <c:pt idx="16">
                  <c:v>ONCOLOGIA</c:v>
                </c:pt>
              </c:strCache>
            </c:strRef>
          </c:cat>
          <c:val>
            <c:numRef>
              <c:f>Oreperbranche!$B$14:$B$30</c:f>
              <c:numCache>
                <c:formatCode>General</c:formatCode>
                <c:ptCount val="17"/>
                <c:pt idx="0">
                  <c:v>7</c:v>
                </c:pt>
                <c:pt idx="1">
                  <c:v>0</c:v>
                </c:pt>
                <c:pt idx="2">
                  <c:v>56</c:v>
                </c:pt>
                <c:pt idx="3">
                  <c:v>0</c:v>
                </c:pt>
                <c:pt idx="4">
                  <c:v>0</c:v>
                </c:pt>
                <c:pt idx="5">
                  <c:v>36</c:v>
                </c:pt>
                <c:pt idx="6">
                  <c:v>0</c:v>
                </c:pt>
                <c:pt idx="7">
                  <c:v>0</c:v>
                </c:pt>
                <c:pt idx="8">
                  <c:v>38</c:v>
                </c:pt>
                <c:pt idx="9">
                  <c:v>0</c:v>
                </c:pt>
                <c:pt idx="10">
                  <c:v>38</c:v>
                </c:pt>
                <c:pt idx="11">
                  <c:v>23</c:v>
                </c:pt>
                <c:pt idx="12">
                  <c:v>58</c:v>
                </c:pt>
                <c:pt idx="13">
                  <c:v>0</c:v>
                </c:pt>
                <c:pt idx="14">
                  <c:v>52</c:v>
                </c:pt>
                <c:pt idx="15">
                  <c:v>28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49-40AA-BA41-7B8CF23578C3}"/>
            </c:ext>
          </c:extLst>
        </c:ser>
        <c:ser>
          <c:idx val="1"/>
          <c:order val="1"/>
          <c:tx>
            <c:strRef>
              <c:f>Oreperbranche!$C$1</c:f>
              <c:strCache>
                <c:ptCount val="1"/>
                <c:pt idx="0">
                  <c:v>SGS08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Oreperbranche!$A$14:$A$30</c:f>
              <c:strCache>
                <c:ptCount val="17"/>
                <c:pt idx="0">
                  <c:v>GASTROENTEROLOGIA</c:v>
                </c:pt>
                <c:pt idx="1">
                  <c:v>GENERICO AMBULATORIALE</c:v>
                </c:pt>
                <c:pt idx="2">
                  <c:v>GERIATRIA</c:v>
                </c:pt>
                <c:pt idx="3">
                  <c:v>IGIENE DEGLI ALIMENTI AREA B</c:v>
                </c:pt>
                <c:pt idx="4">
                  <c:v>IGIENE DEGLI ALLEVAMENTI AREA C</c:v>
                </c:pt>
                <c:pt idx="5">
                  <c:v>IGIENE E MEDICINA PREVENTIVA</c:v>
                </c:pt>
                <c:pt idx="6">
                  <c:v>MALATTIE INFETTIVE</c:v>
                </c:pt>
                <c:pt idx="7">
                  <c:v>MEDICINA DEL LAVORO</c:v>
                </c:pt>
                <c:pt idx="8">
                  <c:v>MEDICINA DELLO SPORT</c:v>
                </c:pt>
                <c:pt idx="9">
                  <c:v>MEDICINA INTERNA</c:v>
                </c:pt>
                <c:pt idx="10">
                  <c:v>MEDICINA LEGALE</c:v>
                </c:pt>
                <c:pt idx="11">
                  <c:v>NEFROLOGIA</c:v>
                </c:pt>
                <c:pt idx="12">
                  <c:v>NEUROLOGIA</c:v>
                </c:pt>
                <c:pt idx="13">
                  <c:v>NEUROPSICHIATRIA INFANTILE</c:v>
                </c:pt>
                <c:pt idx="14">
                  <c:v>OCULISTICA</c:v>
                </c:pt>
                <c:pt idx="15">
                  <c:v>ODONTOIATRIA</c:v>
                </c:pt>
                <c:pt idx="16">
                  <c:v>ONCOLOGIA</c:v>
                </c:pt>
              </c:strCache>
            </c:strRef>
          </c:cat>
          <c:val>
            <c:numRef>
              <c:f>Oreperbranche!$C$14:$C$30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76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38</c:v>
                </c:pt>
                <c:pt idx="13">
                  <c:v>34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49-40AA-BA41-7B8CF23578C3}"/>
            </c:ext>
          </c:extLst>
        </c:ser>
        <c:ser>
          <c:idx val="2"/>
          <c:order val="2"/>
          <c:tx>
            <c:strRef>
              <c:f>Oreperbranche!$D$1</c:f>
              <c:strCache>
                <c:ptCount val="1"/>
                <c:pt idx="0">
                  <c:v>MS09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Oreperbranche!$A$14:$A$30</c:f>
              <c:strCache>
                <c:ptCount val="17"/>
                <c:pt idx="0">
                  <c:v>GASTROENTEROLOGIA</c:v>
                </c:pt>
                <c:pt idx="1">
                  <c:v>GENERICO AMBULATORIALE</c:v>
                </c:pt>
                <c:pt idx="2">
                  <c:v>GERIATRIA</c:v>
                </c:pt>
                <c:pt idx="3">
                  <c:v>IGIENE DEGLI ALIMENTI AREA B</c:v>
                </c:pt>
                <c:pt idx="4">
                  <c:v>IGIENE DEGLI ALLEVAMENTI AREA C</c:v>
                </c:pt>
                <c:pt idx="5">
                  <c:v>IGIENE E MEDICINA PREVENTIVA</c:v>
                </c:pt>
                <c:pt idx="6">
                  <c:v>MALATTIE INFETTIVE</c:v>
                </c:pt>
                <c:pt idx="7">
                  <c:v>MEDICINA DEL LAVORO</c:v>
                </c:pt>
                <c:pt idx="8">
                  <c:v>MEDICINA DELLO SPORT</c:v>
                </c:pt>
                <c:pt idx="9">
                  <c:v>MEDICINA INTERNA</c:v>
                </c:pt>
                <c:pt idx="10">
                  <c:v>MEDICINA LEGALE</c:v>
                </c:pt>
                <c:pt idx="11">
                  <c:v>NEFROLOGIA</c:v>
                </c:pt>
                <c:pt idx="12">
                  <c:v>NEUROLOGIA</c:v>
                </c:pt>
                <c:pt idx="13">
                  <c:v>NEUROPSICHIATRIA INFANTILE</c:v>
                </c:pt>
                <c:pt idx="14">
                  <c:v>OCULISTICA</c:v>
                </c:pt>
                <c:pt idx="15">
                  <c:v>ODONTOIATRIA</c:v>
                </c:pt>
                <c:pt idx="16">
                  <c:v>ONCOLOGIA</c:v>
                </c:pt>
              </c:strCache>
            </c:strRef>
          </c:cat>
          <c:val>
            <c:numRef>
              <c:f>Oreperbranche!$D$14:$D$30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41</c:v>
                </c:pt>
                <c:pt idx="3">
                  <c:v>0</c:v>
                </c:pt>
                <c:pt idx="4">
                  <c:v>0</c:v>
                </c:pt>
                <c:pt idx="5">
                  <c:v>18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15</c:v>
                </c:pt>
                <c:pt idx="12">
                  <c:v>40</c:v>
                </c:pt>
                <c:pt idx="13">
                  <c:v>0</c:v>
                </c:pt>
                <c:pt idx="14">
                  <c:v>38</c:v>
                </c:pt>
                <c:pt idx="15">
                  <c:v>13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49-40AA-BA41-7B8CF23578C3}"/>
            </c:ext>
          </c:extLst>
        </c:ser>
        <c:ser>
          <c:idx val="3"/>
          <c:order val="3"/>
          <c:tx>
            <c:strRef>
              <c:f>Oreperbranche!$E$1</c:f>
              <c:strCache>
                <c:ptCount val="1"/>
                <c:pt idx="0">
                  <c:v>TT10</c:v>
                </c:pt>
              </c:strCache>
            </c:strRef>
          </c:tx>
          <c:spPr>
            <a:solidFill>
              <a:srgbClr val="DE8CCE"/>
            </a:solidFill>
          </c:spPr>
          <c:invertIfNegative val="0"/>
          <c:cat>
            <c:strRef>
              <c:f>Oreperbranche!$A$14:$A$30</c:f>
              <c:strCache>
                <c:ptCount val="17"/>
                <c:pt idx="0">
                  <c:v>GASTROENTEROLOGIA</c:v>
                </c:pt>
                <c:pt idx="1">
                  <c:v>GENERICO AMBULATORIALE</c:v>
                </c:pt>
                <c:pt idx="2">
                  <c:v>GERIATRIA</c:v>
                </c:pt>
                <c:pt idx="3">
                  <c:v>IGIENE DEGLI ALIMENTI AREA B</c:v>
                </c:pt>
                <c:pt idx="4">
                  <c:v>IGIENE DEGLI ALLEVAMENTI AREA C</c:v>
                </c:pt>
                <c:pt idx="5">
                  <c:v>IGIENE E MEDICINA PREVENTIVA</c:v>
                </c:pt>
                <c:pt idx="6">
                  <c:v>MALATTIE INFETTIVE</c:v>
                </c:pt>
                <c:pt idx="7">
                  <c:v>MEDICINA DEL LAVORO</c:v>
                </c:pt>
                <c:pt idx="8">
                  <c:v>MEDICINA DELLO SPORT</c:v>
                </c:pt>
                <c:pt idx="9">
                  <c:v>MEDICINA INTERNA</c:v>
                </c:pt>
                <c:pt idx="10">
                  <c:v>MEDICINA LEGALE</c:v>
                </c:pt>
                <c:pt idx="11">
                  <c:v>NEFROLOGIA</c:v>
                </c:pt>
                <c:pt idx="12">
                  <c:v>NEUROLOGIA</c:v>
                </c:pt>
                <c:pt idx="13">
                  <c:v>NEUROPSICHIATRIA INFANTILE</c:v>
                </c:pt>
                <c:pt idx="14">
                  <c:v>OCULISTICA</c:v>
                </c:pt>
                <c:pt idx="15">
                  <c:v>ODONTOIATRIA</c:v>
                </c:pt>
                <c:pt idx="16">
                  <c:v>ONCOLOGIA</c:v>
                </c:pt>
              </c:strCache>
            </c:strRef>
          </c:cat>
          <c:val>
            <c:numRef>
              <c:f>Oreperbranche!$E$14:$E$30</c:f>
              <c:numCache>
                <c:formatCode>General</c:formatCode>
                <c:ptCount val="17"/>
                <c:pt idx="0">
                  <c:v>46</c:v>
                </c:pt>
                <c:pt idx="1">
                  <c:v>0</c:v>
                </c:pt>
                <c:pt idx="2">
                  <c:v>56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38</c:v>
                </c:pt>
                <c:pt idx="10">
                  <c:v>0</c:v>
                </c:pt>
                <c:pt idx="11">
                  <c:v>0</c:v>
                </c:pt>
                <c:pt idx="12">
                  <c:v>38</c:v>
                </c:pt>
                <c:pt idx="13">
                  <c:v>0</c:v>
                </c:pt>
                <c:pt idx="14">
                  <c:v>38</c:v>
                </c:pt>
                <c:pt idx="15">
                  <c:v>18</c:v>
                </c:pt>
                <c:pt idx="16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49-40AA-BA41-7B8CF23578C3}"/>
            </c:ext>
          </c:extLst>
        </c:ser>
        <c:ser>
          <c:idx val="4"/>
          <c:order val="4"/>
          <c:tx>
            <c:strRef>
              <c:f>Oreperbranche!$F$1</c:f>
              <c:strCache>
                <c:ptCount val="1"/>
                <c:pt idx="0">
                  <c:v>ASF11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Oreperbranche!$A$14:$A$30</c:f>
              <c:strCache>
                <c:ptCount val="17"/>
                <c:pt idx="0">
                  <c:v>GASTROENTEROLOGIA</c:v>
                </c:pt>
                <c:pt idx="1">
                  <c:v>GENERICO AMBULATORIALE</c:v>
                </c:pt>
                <c:pt idx="2">
                  <c:v>GERIATRIA</c:v>
                </c:pt>
                <c:pt idx="3">
                  <c:v>IGIENE DEGLI ALIMENTI AREA B</c:v>
                </c:pt>
                <c:pt idx="4">
                  <c:v>IGIENE DEGLI ALLEVAMENTI AREA C</c:v>
                </c:pt>
                <c:pt idx="5">
                  <c:v>IGIENE E MEDICINA PREVENTIVA</c:v>
                </c:pt>
                <c:pt idx="6">
                  <c:v>MALATTIE INFETTIVE</c:v>
                </c:pt>
                <c:pt idx="7">
                  <c:v>MEDICINA DEL LAVORO</c:v>
                </c:pt>
                <c:pt idx="8">
                  <c:v>MEDICINA DELLO SPORT</c:v>
                </c:pt>
                <c:pt idx="9">
                  <c:v>MEDICINA INTERNA</c:v>
                </c:pt>
                <c:pt idx="10">
                  <c:v>MEDICINA LEGALE</c:v>
                </c:pt>
                <c:pt idx="11">
                  <c:v>NEFROLOGIA</c:v>
                </c:pt>
                <c:pt idx="12">
                  <c:v>NEUROLOGIA</c:v>
                </c:pt>
                <c:pt idx="13">
                  <c:v>NEUROPSICHIATRIA INFANTILE</c:v>
                </c:pt>
                <c:pt idx="14">
                  <c:v>OCULISTICA</c:v>
                </c:pt>
                <c:pt idx="15">
                  <c:v>ODONTOIATRIA</c:v>
                </c:pt>
                <c:pt idx="16">
                  <c:v>ONCOLOGIA</c:v>
                </c:pt>
              </c:strCache>
            </c:strRef>
          </c:cat>
          <c:val>
            <c:numRef>
              <c:f>Oreperbranche!$F$14:$F$30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36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21</c:v>
                </c:pt>
                <c:pt idx="13">
                  <c:v>0</c:v>
                </c:pt>
                <c:pt idx="14">
                  <c:v>22</c:v>
                </c:pt>
                <c:pt idx="15">
                  <c:v>53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49-40AA-BA41-7B8CF23578C3}"/>
            </c:ext>
          </c:extLst>
        </c:ser>
        <c:ser>
          <c:idx val="5"/>
          <c:order val="5"/>
          <c:tx>
            <c:strRef>
              <c:f>Oreperbranche!$G$1</c:f>
              <c:strCache>
                <c:ptCount val="1"/>
                <c:pt idx="0">
                  <c:v>DIP.PREV</c:v>
                </c:pt>
              </c:strCache>
            </c:strRef>
          </c:tx>
          <c:invertIfNegative val="0"/>
          <c:cat>
            <c:strRef>
              <c:f>Oreperbranche!$A$14:$A$30</c:f>
              <c:strCache>
                <c:ptCount val="17"/>
                <c:pt idx="0">
                  <c:v>GASTROENTEROLOGIA</c:v>
                </c:pt>
                <c:pt idx="1">
                  <c:v>GENERICO AMBULATORIALE</c:v>
                </c:pt>
                <c:pt idx="2">
                  <c:v>GERIATRIA</c:v>
                </c:pt>
                <c:pt idx="3">
                  <c:v>IGIENE DEGLI ALIMENTI AREA B</c:v>
                </c:pt>
                <c:pt idx="4">
                  <c:v>IGIENE DEGLI ALLEVAMENTI AREA C</c:v>
                </c:pt>
                <c:pt idx="5">
                  <c:v>IGIENE E MEDICINA PREVENTIVA</c:v>
                </c:pt>
                <c:pt idx="6">
                  <c:v>MALATTIE INFETTIVE</c:v>
                </c:pt>
                <c:pt idx="7">
                  <c:v>MEDICINA DEL LAVORO</c:v>
                </c:pt>
                <c:pt idx="8">
                  <c:v>MEDICINA DELLO SPORT</c:v>
                </c:pt>
                <c:pt idx="9">
                  <c:v>MEDICINA INTERNA</c:v>
                </c:pt>
                <c:pt idx="10">
                  <c:v>MEDICINA LEGALE</c:v>
                </c:pt>
                <c:pt idx="11">
                  <c:v>NEFROLOGIA</c:v>
                </c:pt>
                <c:pt idx="12">
                  <c:v>NEUROLOGIA</c:v>
                </c:pt>
                <c:pt idx="13">
                  <c:v>NEUROPSICHIATRIA INFANTILE</c:v>
                </c:pt>
                <c:pt idx="14">
                  <c:v>OCULISTICA</c:v>
                </c:pt>
                <c:pt idx="15">
                  <c:v>ODONTOIATRIA</c:v>
                </c:pt>
                <c:pt idx="16">
                  <c:v>ONCOLOGIA</c:v>
                </c:pt>
              </c:strCache>
            </c:strRef>
          </c:cat>
          <c:val>
            <c:numRef>
              <c:f>Oreperbranche!$G$14:$G$30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138</c:v>
                </c:pt>
                <c:pt idx="4">
                  <c:v>106</c:v>
                </c:pt>
                <c:pt idx="5">
                  <c:v>0</c:v>
                </c:pt>
                <c:pt idx="6">
                  <c:v>38</c:v>
                </c:pt>
                <c:pt idx="7">
                  <c:v>38</c:v>
                </c:pt>
                <c:pt idx="8">
                  <c:v>0</c:v>
                </c:pt>
                <c:pt idx="9">
                  <c:v>0</c:v>
                </c:pt>
                <c:pt idx="10">
                  <c:v>18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D-42A4-A86D-48D838CAA10E}"/>
            </c:ext>
          </c:extLst>
        </c:ser>
        <c:ser>
          <c:idx val="6"/>
          <c:order val="6"/>
          <c:tx>
            <c:strRef>
              <c:f>Oreperbranche!$H$1</c:f>
              <c:strCache>
                <c:ptCount val="1"/>
                <c:pt idx="0">
                  <c:v>DMT</c:v>
                </c:pt>
              </c:strCache>
            </c:strRef>
          </c:tx>
          <c:invertIfNegative val="0"/>
          <c:cat>
            <c:strRef>
              <c:f>Oreperbranche!$A$14:$A$30</c:f>
              <c:strCache>
                <c:ptCount val="17"/>
                <c:pt idx="0">
                  <c:v>GASTROENTEROLOGIA</c:v>
                </c:pt>
                <c:pt idx="1">
                  <c:v>GENERICO AMBULATORIALE</c:v>
                </c:pt>
                <c:pt idx="2">
                  <c:v>GERIATRIA</c:v>
                </c:pt>
                <c:pt idx="3">
                  <c:v>IGIENE DEGLI ALIMENTI AREA B</c:v>
                </c:pt>
                <c:pt idx="4">
                  <c:v>IGIENE DEGLI ALLEVAMENTI AREA C</c:v>
                </c:pt>
                <c:pt idx="5">
                  <c:v>IGIENE E MEDICINA PREVENTIVA</c:v>
                </c:pt>
                <c:pt idx="6">
                  <c:v>MALATTIE INFETTIVE</c:v>
                </c:pt>
                <c:pt idx="7">
                  <c:v>MEDICINA DEL LAVORO</c:v>
                </c:pt>
                <c:pt idx="8">
                  <c:v>MEDICINA DELLO SPORT</c:v>
                </c:pt>
                <c:pt idx="9">
                  <c:v>MEDICINA INTERNA</c:v>
                </c:pt>
                <c:pt idx="10">
                  <c:v>MEDICINA LEGALE</c:v>
                </c:pt>
                <c:pt idx="11">
                  <c:v>NEFROLOGIA</c:v>
                </c:pt>
                <c:pt idx="12">
                  <c:v>NEUROLOGIA</c:v>
                </c:pt>
                <c:pt idx="13">
                  <c:v>NEUROPSICHIATRIA INFANTILE</c:v>
                </c:pt>
                <c:pt idx="14">
                  <c:v>OCULISTICA</c:v>
                </c:pt>
                <c:pt idx="15">
                  <c:v>ODONTOIATRIA</c:v>
                </c:pt>
                <c:pt idx="16">
                  <c:v>ONCOLOGIA</c:v>
                </c:pt>
              </c:strCache>
            </c:strRef>
          </c:cat>
          <c:val>
            <c:numRef>
              <c:f>Oreperbranche!$H$14:$H$30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2D-42A4-A86D-48D838CAA10E}"/>
            </c:ext>
          </c:extLst>
        </c:ser>
        <c:ser>
          <c:idx val="7"/>
          <c:order val="7"/>
          <c:tx>
            <c:strRef>
              <c:f>Oreperbranche!$I$1</c:f>
              <c:strCache>
                <c:ptCount val="1"/>
                <c:pt idx="0">
                  <c:v>DSM</c:v>
                </c:pt>
              </c:strCache>
            </c:strRef>
          </c:tx>
          <c:invertIfNegative val="0"/>
          <c:cat>
            <c:strRef>
              <c:f>Oreperbranche!$A$14:$A$30</c:f>
              <c:strCache>
                <c:ptCount val="17"/>
                <c:pt idx="0">
                  <c:v>GASTROENTEROLOGIA</c:v>
                </c:pt>
                <c:pt idx="1">
                  <c:v>GENERICO AMBULATORIALE</c:v>
                </c:pt>
                <c:pt idx="2">
                  <c:v>GERIATRIA</c:v>
                </c:pt>
                <c:pt idx="3">
                  <c:v>IGIENE DEGLI ALIMENTI AREA B</c:v>
                </c:pt>
                <c:pt idx="4">
                  <c:v>IGIENE DEGLI ALLEVAMENTI AREA C</c:v>
                </c:pt>
                <c:pt idx="5">
                  <c:v>IGIENE E MEDICINA PREVENTIVA</c:v>
                </c:pt>
                <c:pt idx="6">
                  <c:v>MALATTIE INFETTIVE</c:v>
                </c:pt>
                <c:pt idx="7">
                  <c:v>MEDICINA DEL LAVORO</c:v>
                </c:pt>
                <c:pt idx="8">
                  <c:v>MEDICINA DELLO SPORT</c:v>
                </c:pt>
                <c:pt idx="9">
                  <c:v>MEDICINA INTERNA</c:v>
                </c:pt>
                <c:pt idx="10">
                  <c:v>MEDICINA LEGALE</c:v>
                </c:pt>
                <c:pt idx="11">
                  <c:v>NEFROLOGIA</c:v>
                </c:pt>
                <c:pt idx="12">
                  <c:v>NEUROLOGIA</c:v>
                </c:pt>
                <c:pt idx="13">
                  <c:v>NEUROPSICHIATRIA INFANTILE</c:v>
                </c:pt>
                <c:pt idx="14">
                  <c:v>OCULISTICA</c:v>
                </c:pt>
                <c:pt idx="15">
                  <c:v>ODONTOIATRIA</c:v>
                </c:pt>
                <c:pt idx="16">
                  <c:v>ONCOLOGIA</c:v>
                </c:pt>
              </c:strCache>
            </c:strRef>
          </c:cat>
          <c:val>
            <c:numRef>
              <c:f>Oreperbranche!$I$14:$I$30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38</c:v>
                </c:pt>
                <c:pt idx="11">
                  <c:v>0</c:v>
                </c:pt>
                <c:pt idx="12">
                  <c:v>0</c:v>
                </c:pt>
                <c:pt idx="13">
                  <c:v>38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2D-42A4-A86D-48D838CAA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363392"/>
        <c:axId val="130364928"/>
        <c:axId val="0"/>
      </c:bar3DChart>
      <c:catAx>
        <c:axId val="130363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0364928"/>
        <c:crosses val="autoZero"/>
        <c:auto val="1"/>
        <c:lblAlgn val="ctr"/>
        <c:lblOffset val="100"/>
        <c:noMultiLvlLbl val="0"/>
      </c:catAx>
      <c:valAx>
        <c:axId val="130364928"/>
        <c:scaling>
          <c:orientation val="minMax"/>
          <c:max val="18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03633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656799975566688"/>
          <c:y val="0.94356670429463796"/>
          <c:w val="0.84343200024433307"/>
          <c:h val="4.2225125653271987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577" l="0.70000000000000062" r="0.70000000000000062" t="0.75000000000000577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50"/>
      <c:rotY val="230"/>
      <c:depthPercent val="1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Oreperbranche!$B$1</c:f>
              <c:strCache>
                <c:ptCount val="1"/>
                <c:pt idx="0">
                  <c:v>BN07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Oreperbranche!$A$31:$A$44</c:f>
              <c:strCache>
                <c:ptCount val="14"/>
                <c:pt idx="0">
                  <c:v>ORTOPEDIA</c:v>
                </c:pt>
                <c:pt idx="1">
                  <c:v>OSTETRICIA E GINECOLOGIA</c:v>
                </c:pt>
                <c:pt idx="2">
                  <c:v>OTORINOLARINGOIATRIA</c:v>
                </c:pt>
                <c:pt idx="3">
                  <c:v>PATOLOGIA CLINICA</c:v>
                </c:pt>
                <c:pt idx="4">
                  <c:v>PEDIATRIA</c:v>
                </c:pt>
                <c:pt idx="5">
                  <c:v>PNEUMOLOGIA</c:v>
                </c:pt>
                <c:pt idx="6">
                  <c:v>PSICHIATRIA</c:v>
                </c:pt>
                <c:pt idx="7">
                  <c:v>PSICOLOGIA PER PSICOLOGI</c:v>
                </c:pt>
                <c:pt idx="8">
                  <c:v>PSICOTERAPIA PER PSICOLOGI</c:v>
                </c:pt>
                <c:pt idx="9">
                  <c:v>RADIOLOGIA</c:v>
                </c:pt>
                <c:pt idx="10">
                  <c:v>SANITA' ANIMALE AREA A</c:v>
                </c:pt>
                <c:pt idx="11">
                  <c:v>SCIENZA DELL'ALIMENTAZIONE</c:v>
                </c:pt>
                <c:pt idx="12">
                  <c:v>REUMATOLOGIA</c:v>
                </c:pt>
                <c:pt idx="13">
                  <c:v>UROLOGIA</c:v>
                </c:pt>
              </c:strCache>
            </c:strRef>
          </c:cat>
          <c:val>
            <c:numRef>
              <c:f>Oreperbranche!$B$31:$B$44</c:f>
              <c:numCache>
                <c:formatCode>General</c:formatCode>
                <c:ptCount val="14"/>
                <c:pt idx="0">
                  <c:v>38</c:v>
                </c:pt>
                <c:pt idx="1">
                  <c:v>65</c:v>
                </c:pt>
                <c:pt idx="2">
                  <c:v>14</c:v>
                </c:pt>
                <c:pt idx="3">
                  <c:v>0</c:v>
                </c:pt>
                <c:pt idx="4">
                  <c:v>6</c:v>
                </c:pt>
                <c:pt idx="5">
                  <c:v>56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68</c:v>
                </c:pt>
                <c:pt idx="10">
                  <c:v>0</c:v>
                </c:pt>
                <c:pt idx="11">
                  <c:v>0</c:v>
                </c:pt>
                <c:pt idx="12">
                  <c:v>24</c:v>
                </c:pt>
                <c:pt idx="1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7-4753-81DC-11785B81D9BE}"/>
            </c:ext>
          </c:extLst>
        </c:ser>
        <c:ser>
          <c:idx val="1"/>
          <c:order val="1"/>
          <c:tx>
            <c:strRef>
              <c:f>Oreperbranche!$C$1</c:f>
              <c:strCache>
                <c:ptCount val="1"/>
                <c:pt idx="0">
                  <c:v>SGS08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Oreperbranche!$A$31:$A$44</c:f>
              <c:strCache>
                <c:ptCount val="14"/>
                <c:pt idx="0">
                  <c:v>ORTOPEDIA</c:v>
                </c:pt>
                <c:pt idx="1">
                  <c:v>OSTETRICIA E GINECOLOGIA</c:v>
                </c:pt>
                <c:pt idx="2">
                  <c:v>OTORINOLARINGOIATRIA</c:v>
                </c:pt>
                <c:pt idx="3">
                  <c:v>PATOLOGIA CLINICA</c:v>
                </c:pt>
                <c:pt idx="4">
                  <c:v>PEDIATRIA</c:v>
                </c:pt>
                <c:pt idx="5">
                  <c:v>PNEUMOLOGIA</c:v>
                </c:pt>
                <c:pt idx="6">
                  <c:v>PSICHIATRIA</c:v>
                </c:pt>
                <c:pt idx="7">
                  <c:v>PSICOLOGIA PER PSICOLOGI</c:v>
                </c:pt>
                <c:pt idx="8">
                  <c:v>PSICOTERAPIA PER PSICOLOGI</c:v>
                </c:pt>
                <c:pt idx="9">
                  <c:v>RADIOLOGIA</c:v>
                </c:pt>
                <c:pt idx="10">
                  <c:v>SANITA' ANIMALE AREA A</c:v>
                </c:pt>
                <c:pt idx="11">
                  <c:v>SCIENZA DELL'ALIMENTAZIONE</c:v>
                </c:pt>
                <c:pt idx="12">
                  <c:v>REUMATOLOGIA</c:v>
                </c:pt>
                <c:pt idx="13">
                  <c:v>UROLOGIA</c:v>
                </c:pt>
              </c:strCache>
            </c:strRef>
          </c:cat>
          <c:val>
            <c:numRef>
              <c:f>Oreperbranche!$C$31:$C$44</c:f>
              <c:numCache>
                <c:formatCode>General</c:formatCode>
                <c:ptCount val="14"/>
                <c:pt idx="0">
                  <c:v>25</c:v>
                </c:pt>
                <c:pt idx="1">
                  <c:v>38</c:v>
                </c:pt>
                <c:pt idx="2">
                  <c:v>16</c:v>
                </c:pt>
                <c:pt idx="3">
                  <c:v>0</c:v>
                </c:pt>
                <c:pt idx="4">
                  <c:v>48</c:v>
                </c:pt>
                <c:pt idx="5">
                  <c:v>36</c:v>
                </c:pt>
                <c:pt idx="6">
                  <c:v>0</c:v>
                </c:pt>
                <c:pt idx="7">
                  <c:v>12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B7-4753-81DC-11785B81D9BE}"/>
            </c:ext>
          </c:extLst>
        </c:ser>
        <c:ser>
          <c:idx val="2"/>
          <c:order val="2"/>
          <c:tx>
            <c:strRef>
              <c:f>Oreperbranche!$D$1</c:f>
              <c:strCache>
                <c:ptCount val="1"/>
                <c:pt idx="0">
                  <c:v>MS09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Oreperbranche!$A$31:$A$44</c:f>
              <c:strCache>
                <c:ptCount val="14"/>
                <c:pt idx="0">
                  <c:v>ORTOPEDIA</c:v>
                </c:pt>
                <c:pt idx="1">
                  <c:v>OSTETRICIA E GINECOLOGIA</c:v>
                </c:pt>
                <c:pt idx="2">
                  <c:v>OTORINOLARINGOIATRIA</c:v>
                </c:pt>
                <c:pt idx="3">
                  <c:v>PATOLOGIA CLINICA</c:v>
                </c:pt>
                <c:pt idx="4">
                  <c:v>PEDIATRIA</c:v>
                </c:pt>
                <c:pt idx="5">
                  <c:v>PNEUMOLOGIA</c:v>
                </c:pt>
                <c:pt idx="6">
                  <c:v>PSICHIATRIA</c:v>
                </c:pt>
                <c:pt idx="7">
                  <c:v>PSICOLOGIA PER PSICOLOGI</c:v>
                </c:pt>
                <c:pt idx="8">
                  <c:v>PSICOTERAPIA PER PSICOLOGI</c:v>
                </c:pt>
                <c:pt idx="9">
                  <c:v>RADIOLOGIA</c:v>
                </c:pt>
                <c:pt idx="10">
                  <c:v>SANITA' ANIMALE AREA A</c:v>
                </c:pt>
                <c:pt idx="11">
                  <c:v>SCIENZA DELL'ALIMENTAZIONE</c:v>
                </c:pt>
                <c:pt idx="12">
                  <c:v>REUMATOLOGIA</c:v>
                </c:pt>
                <c:pt idx="13">
                  <c:v>UROLOGIA</c:v>
                </c:pt>
              </c:strCache>
            </c:strRef>
          </c:cat>
          <c:val>
            <c:numRef>
              <c:f>Oreperbranche!$D$31:$D$44</c:f>
              <c:numCache>
                <c:formatCode>General</c:formatCode>
                <c:ptCount val="14"/>
                <c:pt idx="0">
                  <c:v>4</c:v>
                </c:pt>
                <c:pt idx="1">
                  <c:v>34</c:v>
                </c:pt>
                <c:pt idx="2">
                  <c:v>32</c:v>
                </c:pt>
                <c:pt idx="3">
                  <c:v>0</c:v>
                </c:pt>
                <c:pt idx="4">
                  <c:v>38</c:v>
                </c:pt>
                <c:pt idx="5">
                  <c:v>45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12</c:v>
                </c:pt>
                <c:pt idx="1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B7-4753-81DC-11785B81D9BE}"/>
            </c:ext>
          </c:extLst>
        </c:ser>
        <c:ser>
          <c:idx val="3"/>
          <c:order val="3"/>
          <c:tx>
            <c:strRef>
              <c:f>Oreperbranche!$E$1</c:f>
              <c:strCache>
                <c:ptCount val="1"/>
                <c:pt idx="0">
                  <c:v>TT10</c:v>
                </c:pt>
              </c:strCache>
            </c:strRef>
          </c:tx>
          <c:spPr>
            <a:solidFill>
              <a:srgbClr val="DE8CCE"/>
            </a:solidFill>
          </c:spPr>
          <c:invertIfNegative val="0"/>
          <c:cat>
            <c:strRef>
              <c:f>Oreperbranche!$A$31:$A$44</c:f>
              <c:strCache>
                <c:ptCount val="14"/>
                <c:pt idx="0">
                  <c:v>ORTOPEDIA</c:v>
                </c:pt>
                <c:pt idx="1">
                  <c:v>OSTETRICIA E GINECOLOGIA</c:v>
                </c:pt>
                <c:pt idx="2">
                  <c:v>OTORINOLARINGOIATRIA</c:v>
                </c:pt>
                <c:pt idx="3">
                  <c:v>PATOLOGIA CLINICA</c:v>
                </c:pt>
                <c:pt idx="4">
                  <c:v>PEDIATRIA</c:v>
                </c:pt>
                <c:pt idx="5">
                  <c:v>PNEUMOLOGIA</c:v>
                </c:pt>
                <c:pt idx="6">
                  <c:v>PSICHIATRIA</c:v>
                </c:pt>
                <c:pt idx="7">
                  <c:v>PSICOLOGIA PER PSICOLOGI</c:v>
                </c:pt>
                <c:pt idx="8">
                  <c:v>PSICOTERAPIA PER PSICOLOGI</c:v>
                </c:pt>
                <c:pt idx="9">
                  <c:v>RADIOLOGIA</c:v>
                </c:pt>
                <c:pt idx="10">
                  <c:v>SANITA' ANIMALE AREA A</c:v>
                </c:pt>
                <c:pt idx="11">
                  <c:v>SCIENZA DELL'ALIMENTAZIONE</c:v>
                </c:pt>
                <c:pt idx="12">
                  <c:v>REUMATOLOGIA</c:v>
                </c:pt>
                <c:pt idx="13">
                  <c:v>UROLOGIA</c:v>
                </c:pt>
              </c:strCache>
            </c:strRef>
          </c:cat>
          <c:val>
            <c:numRef>
              <c:f>Oreperbranche!$E$31:$E$44</c:f>
              <c:numCache>
                <c:formatCode>General</c:formatCode>
                <c:ptCount val="14"/>
                <c:pt idx="0">
                  <c:v>0</c:v>
                </c:pt>
                <c:pt idx="1">
                  <c:v>21</c:v>
                </c:pt>
                <c:pt idx="2">
                  <c:v>18</c:v>
                </c:pt>
                <c:pt idx="3">
                  <c:v>0</c:v>
                </c:pt>
                <c:pt idx="4">
                  <c:v>41</c:v>
                </c:pt>
                <c:pt idx="5">
                  <c:v>84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</c:v>
                </c:pt>
                <c:pt idx="11">
                  <c:v>0</c:v>
                </c:pt>
                <c:pt idx="12">
                  <c:v>24</c:v>
                </c:pt>
                <c:pt idx="13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B7-4753-81DC-11785B81D9BE}"/>
            </c:ext>
          </c:extLst>
        </c:ser>
        <c:ser>
          <c:idx val="4"/>
          <c:order val="4"/>
          <c:tx>
            <c:strRef>
              <c:f>Oreperbranche!$F$1</c:f>
              <c:strCache>
                <c:ptCount val="1"/>
                <c:pt idx="0">
                  <c:v>ASF11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Oreperbranche!$A$31:$A$44</c:f>
              <c:strCache>
                <c:ptCount val="14"/>
                <c:pt idx="0">
                  <c:v>ORTOPEDIA</c:v>
                </c:pt>
                <c:pt idx="1">
                  <c:v>OSTETRICIA E GINECOLOGIA</c:v>
                </c:pt>
                <c:pt idx="2">
                  <c:v>OTORINOLARINGOIATRIA</c:v>
                </c:pt>
                <c:pt idx="3">
                  <c:v>PATOLOGIA CLINICA</c:v>
                </c:pt>
                <c:pt idx="4">
                  <c:v>PEDIATRIA</c:v>
                </c:pt>
                <c:pt idx="5">
                  <c:v>PNEUMOLOGIA</c:v>
                </c:pt>
                <c:pt idx="6">
                  <c:v>PSICHIATRIA</c:v>
                </c:pt>
                <c:pt idx="7">
                  <c:v>PSICOLOGIA PER PSICOLOGI</c:v>
                </c:pt>
                <c:pt idx="8">
                  <c:v>PSICOTERAPIA PER PSICOLOGI</c:v>
                </c:pt>
                <c:pt idx="9">
                  <c:v>RADIOLOGIA</c:v>
                </c:pt>
                <c:pt idx="10">
                  <c:v>SANITA' ANIMALE AREA A</c:v>
                </c:pt>
                <c:pt idx="11">
                  <c:v>SCIENZA DELL'ALIMENTAZIONE</c:v>
                </c:pt>
                <c:pt idx="12">
                  <c:v>REUMATOLOGIA</c:v>
                </c:pt>
                <c:pt idx="13">
                  <c:v>UROLOGIA</c:v>
                </c:pt>
              </c:strCache>
            </c:strRef>
          </c:cat>
          <c:val>
            <c:numRef>
              <c:f>Oreperbranche!$F$31:$F$44</c:f>
              <c:numCache>
                <c:formatCode>General</c:formatCode>
                <c:ptCount val="14"/>
                <c:pt idx="0">
                  <c:v>12</c:v>
                </c:pt>
                <c:pt idx="1">
                  <c:v>66</c:v>
                </c:pt>
                <c:pt idx="2">
                  <c:v>8</c:v>
                </c:pt>
                <c:pt idx="3">
                  <c:v>0</c:v>
                </c:pt>
                <c:pt idx="4">
                  <c:v>25</c:v>
                </c:pt>
                <c:pt idx="5">
                  <c:v>26</c:v>
                </c:pt>
                <c:pt idx="6">
                  <c:v>0</c:v>
                </c:pt>
                <c:pt idx="7">
                  <c:v>56</c:v>
                </c:pt>
                <c:pt idx="8">
                  <c:v>0</c:v>
                </c:pt>
                <c:pt idx="9">
                  <c:v>0</c:v>
                </c:pt>
                <c:pt idx="10">
                  <c:v>32</c:v>
                </c:pt>
                <c:pt idx="11">
                  <c:v>0</c:v>
                </c:pt>
                <c:pt idx="12">
                  <c:v>18</c:v>
                </c:pt>
                <c:pt idx="1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B7-4753-81DC-11785B81D9BE}"/>
            </c:ext>
          </c:extLst>
        </c:ser>
        <c:ser>
          <c:idx val="5"/>
          <c:order val="5"/>
          <c:tx>
            <c:strRef>
              <c:f>Oreperbranche!$G$1</c:f>
              <c:strCache>
                <c:ptCount val="1"/>
                <c:pt idx="0">
                  <c:v>DIP.PREV</c:v>
                </c:pt>
              </c:strCache>
            </c:strRef>
          </c:tx>
          <c:invertIfNegative val="0"/>
          <c:cat>
            <c:strRef>
              <c:f>Oreperbranche!$A$31:$A$44</c:f>
              <c:strCache>
                <c:ptCount val="14"/>
                <c:pt idx="0">
                  <c:v>ORTOPEDIA</c:v>
                </c:pt>
                <c:pt idx="1">
                  <c:v>OSTETRICIA E GINECOLOGIA</c:v>
                </c:pt>
                <c:pt idx="2">
                  <c:v>OTORINOLARINGOIATRIA</c:v>
                </c:pt>
                <c:pt idx="3">
                  <c:v>PATOLOGIA CLINICA</c:v>
                </c:pt>
                <c:pt idx="4">
                  <c:v>PEDIATRIA</c:v>
                </c:pt>
                <c:pt idx="5">
                  <c:v>PNEUMOLOGIA</c:v>
                </c:pt>
                <c:pt idx="6">
                  <c:v>PSICHIATRIA</c:v>
                </c:pt>
                <c:pt idx="7">
                  <c:v>PSICOLOGIA PER PSICOLOGI</c:v>
                </c:pt>
                <c:pt idx="8">
                  <c:v>PSICOTERAPIA PER PSICOLOGI</c:v>
                </c:pt>
                <c:pt idx="9">
                  <c:v>RADIOLOGIA</c:v>
                </c:pt>
                <c:pt idx="10">
                  <c:v>SANITA' ANIMALE AREA A</c:v>
                </c:pt>
                <c:pt idx="11">
                  <c:v>SCIENZA DELL'ALIMENTAZIONE</c:v>
                </c:pt>
                <c:pt idx="12">
                  <c:v>REUMATOLOGIA</c:v>
                </c:pt>
                <c:pt idx="13">
                  <c:v>UROLOGIA</c:v>
                </c:pt>
              </c:strCache>
            </c:strRef>
          </c:cat>
          <c:val>
            <c:numRef>
              <c:f>Oreperbranche!$G$31:$G$44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38</c:v>
                </c:pt>
                <c:pt idx="8">
                  <c:v>0</c:v>
                </c:pt>
                <c:pt idx="9">
                  <c:v>0</c:v>
                </c:pt>
                <c:pt idx="10">
                  <c:v>970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7B-4833-BE72-6FCDC8C5D21B}"/>
            </c:ext>
          </c:extLst>
        </c:ser>
        <c:ser>
          <c:idx val="6"/>
          <c:order val="6"/>
          <c:tx>
            <c:strRef>
              <c:f>Oreperbranche!$H$1</c:f>
              <c:strCache>
                <c:ptCount val="1"/>
                <c:pt idx="0">
                  <c:v>DMT</c:v>
                </c:pt>
              </c:strCache>
            </c:strRef>
          </c:tx>
          <c:invertIfNegative val="0"/>
          <c:cat>
            <c:strRef>
              <c:f>Oreperbranche!$A$31:$A$44</c:f>
              <c:strCache>
                <c:ptCount val="14"/>
                <c:pt idx="0">
                  <c:v>ORTOPEDIA</c:v>
                </c:pt>
                <c:pt idx="1">
                  <c:v>OSTETRICIA E GINECOLOGIA</c:v>
                </c:pt>
                <c:pt idx="2">
                  <c:v>OTORINOLARINGOIATRIA</c:v>
                </c:pt>
                <c:pt idx="3">
                  <c:v>PATOLOGIA CLINICA</c:v>
                </c:pt>
                <c:pt idx="4">
                  <c:v>PEDIATRIA</c:v>
                </c:pt>
                <c:pt idx="5">
                  <c:v>PNEUMOLOGIA</c:v>
                </c:pt>
                <c:pt idx="6">
                  <c:v>PSICHIATRIA</c:v>
                </c:pt>
                <c:pt idx="7">
                  <c:v>PSICOLOGIA PER PSICOLOGI</c:v>
                </c:pt>
                <c:pt idx="8">
                  <c:v>PSICOTERAPIA PER PSICOLOGI</c:v>
                </c:pt>
                <c:pt idx="9">
                  <c:v>RADIOLOGIA</c:v>
                </c:pt>
                <c:pt idx="10">
                  <c:v>SANITA' ANIMALE AREA A</c:v>
                </c:pt>
                <c:pt idx="11">
                  <c:v>SCIENZA DELL'ALIMENTAZIONE</c:v>
                </c:pt>
                <c:pt idx="12">
                  <c:v>REUMATOLOGIA</c:v>
                </c:pt>
                <c:pt idx="13">
                  <c:v>UROLOGIA</c:v>
                </c:pt>
              </c:strCache>
            </c:strRef>
          </c:cat>
          <c:val>
            <c:numRef>
              <c:f>Oreperbranche!$H$31:$H$44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64</c:v>
                </c:pt>
                <c:pt idx="8">
                  <c:v>0</c:v>
                </c:pt>
                <c:pt idx="9">
                  <c:v>18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7B-4833-BE72-6FCDC8C5D21B}"/>
            </c:ext>
          </c:extLst>
        </c:ser>
        <c:ser>
          <c:idx val="7"/>
          <c:order val="7"/>
          <c:tx>
            <c:strRef>
              <c:f>Oreperbranche!$I$1</c:f>
              <c:strCache>
                <c:ptCount val="1"/>
                <c:pt idx="0">
                  <c:v>DSM</c:v>
                </c:pt>
              </c:strCache>
            </c:strRef>
          </c:tx>
          <c:invertIfNegative val="0"/>
          <c:cat>
            <c:strRef>
              <c:f>Oreperbranche!$A$31:$A$44</c:f>
              <c:strCache>
                <c:ptCount val="14"/>
                <c:pt idx="0">
                  <c:v>ORTOPEDIA</c:v>
                </c:pt>
                <c:pt idx="1">
                  <c:v>OSTETRICIA E GINECOLOGIA</c:v>
                </c:pt>
                <c:pt idx="2">
                  <c:v>OTORINOLARINGOIATRIA</c:v>
                </c:pt>
                <c:pt idx="3">
                  <c:v>PATOLOGIA CLINICA</c:v>
                </c:pt>
                <c:pt idx="4">
                  <c:v>PEDIATRIA</c:v>
                </c:pt>
                <c:pt idx="5">
                  <c:v>PNEUMOLOGIA</c:v>
                </c:pt>
                <c:pt idx="6">
                  <c:v>PSICHIATRIA</c:v>
                </c:pt>
                <c:pt idx="7">
                  <c:v>PSICOLOGIA PER PSICOLOGI</c:v>
                </c:pt>
                <c:pt idx="8">
                  <c:v>PSICOTERAPIA PER PSICOLOGI</c:v>
                </c:pt>
                <c:pt idx="9">
                  <c:v>RADIOLOGIA</c:v>
                </c:pt>
                <c:pt idx="10">
                  <c:v>SANITA' ANIMALE AREA A</c:v>
                </c:pt>
                <c:pt idx="11">
                  <c:v>SCIENZA DELL'ALIMENTAZIONE</c:v>
                </c:pt>
                <c:pt idx="12">
                  <c:v>REUMATOLOGIA</c:v>
                </c:pt>
                <c:pt idx="13">
                  <c:v>UROLOGIA</c:v>
                </c:pt>
              </c:strCache>
            </c:strRef>
          </c:cat>
          <c:val>
            <c:numRef>
              <c:f>Oreperbranche!$I$31:$I$44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190</c:v>
                </c:pt>
                <c:pt idx="7">
                  <c:v>420</c:v>
                </c:pt>
                <c:pt idx="8">
                  <c:v>106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7B-4833-BE72-6FCDC8C5D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294144"/>
        <c:axId val="130295680"/>
        <c:axId val="0"/>
      </c:bar3DChart>
      <c:catAx>
        <c:axId val="130294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0295680"/>
        <c:crosses val="autoZero"/>
        <c:auto val="1"/>
        <c:lblAlgn val="ctr"/>
        <c:lblOffset val="100"/>
        <c:noMultiLvlLbl val="0"/>
      </c:catAx>
      <c:valAx>
        <c:axId val="130295680"/>
        <c:scaling>
          <c:orientation val="minMax"/>
          <c:max val="18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02941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635475095814365"/>
          <c:y val="0.94539021907975784"/>
          <c:w val="0.88364524904185637"/>
          <c:h val="4.1004338743371366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577" l="0.70000000000000062" r="0.70000000000000062" t="0.75000000000000577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Specialisti per branca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'Specialisti per branca'!$A$2:$A$44</c:f>
              <c:strCache>
                <c:ptCount val="43"/>
                <c:pt idx="0">
                  <c:v>GENERICO AMBULATORIALE</c:v>
                </c:pt>
                <c:pt idx="1">
                  <c:v>PATOLOGIA CLINICA</c:v>
                </c:pt>
                <c:pt idx="2">
                  <c:v>SCIENZA DELL'ALIMENTAZIONE E DIETOLOGIA</c:v>
                </c:pt>
                <c:pt idx="3">
                  <c:v>CHIRURGIA MAXILLO FACCIALE</c:v>
                </c:pt>
                <c:pt idx="4">
                  <c:v>MALATTIE INFETTIVE</c:v>
                </c:pt>
                <c:pt idx="5">
                  <c:v>MEDICINA DEL LAVORO</c:v>
                </c:pt>
                <c:pt idx="6">
                  <c:v>ONCOLOGIA</c:v>
                </c:pt>
                <c:pt idx="7">
                  <c:v>CHIRURGIA VASCOLARE</c:v>
                </c:pt>
                <c:pt idx="8">
                  <c:v>MEDICINA DELLO SPORT</c:v>
                </c:pt>
                <c:pt idx="9">
                  <c:v>MEDICINA INTERNA</c:v>
                </c:pt>
                <c:pt idx="10">
                  <c:v>ANATOMIA PATOLOGICA</c:v>
                </c:pt>
                <c:pt idx="11">
                  <c:v>NEFROLOGIA</c:v>
                </c:pt>
                <c:pt idx="12">
                  <c:v>AUDIOLOGIA</c:v>
                </c:pt>
                <c:pt idx="13">
                  <c:v>GASTROENTEROLOGIA</c:v>
                </c:pt>
                <c:pt idx="14">
                  <c:v>UROLOGIA</c:v>
                </c:pt>
                <c:pt idx="15">
                  <c:v>CHIRURGIA GENERALE</c:v>
                </c:pt>
                <c:pt idx="16">
                  <c:v>NEUROPSICHIATRIA INFANTILE</c:v>
                </c:pt>
                <c:pt idx="17">
                  <c:v>RADIOLOGIA</c:v>
                </c:pt>
                <c:pt idx="18">
                  <c:v>ORTOPEDIA</c:v>
                </c:pt>
                <c:pt idx="19">
                  <c:v>ALLERGOLOGIA</c:v>
                </c:pt>
                <c:pt idx="20">
                  <c:v>MEDICINA LEGALE</c:v>
                </c:pt>
                <c:pt idx="21">
                  <c:v>IGIENE DEGLI ALLEVAMENTI AREA C</c:v>
                </c:pt>
                <c:pt idx="22">
                  <c:v>IGIENE E MEDICINA PREVENTIVA</c:v>
                </c:pt>
                <c:pt idx="23">
                  <c:v>OTORINOLARINGOIATRIA</c:v>
                </c:pt>
                <c:pt idx="24">
                  <c:v>OCULISTICA</c:v>
                </c:pt>
                <c:pt idx="25">
                  <c:v>IGIENE DEGLI ALIMENTI AREA B</c:v>
                </c:pt>
                <c:pt idx="26">
                  <c:v>PSICOTERAPIA PER PSICOLOGI</c:v>
                </c:pt>
                <c:pt idx="27">
                  <c:v>ODONTOIATRIA</c:v>
                </c:pt>
                <c:pt idx="28">
                  <c:v>REUMATOLOGIA</c:v>
                </c:pt>
                <c:pt idx="29">
                  <c:v>PSICHIATRIA</c:v>
                </c:pt>
                <c:pt idx="30">
                  <c:v>PEDIATRIA</c:v>
                </c:pt>
                <c:pt idx="31">
                  <c:v>OSTETRICIA E GINECOLOGIA</c:v>
                </c:pt>
                <c:pt idx="32">
                  <c:v>ANESTESIOLOGIA E RIANIMAZIONE</c:v>
                </c:pt>
                <c:pt idx="33">
                  <c:v>NEUROLOGIA</c:v>
                </c:pt>
                <c:pt idx="34">
                  <c:v>DERMATOLOGIA</c:v>
                </c:pt>
                <c:pt idx="35">
                  <c:v>BIOLOGIA</c:v>
                </c:pt>
                <c:pt idx="36">
                  <c:v>GERIATRIA</c:v>
                </c:pt>
                <c:pt idx="37">
                  <c:v>PNEUMOLOGIA</c:v>
                </c:pt>
                <c:pt idx="38">
                  <c:v>ENDOCRINOLOGIA</c:v>
                </c:pt>
                <c:pt idx="39">
                  <c:v>FISIOCHINESITERAPIA</c:v>
                </c:pt>
                <c:pt idx="40">
                  <c:v>CARDIOLOGIA</c:v>
                </c:pt>
                <c:pt idx="41">
                  <c:v>PSICOLOGIA PER PSICOLOGI</c:v>
                </c:pt>
                <c:pt idx="42">
                  <c:v>SANITA' ANIMALE AREA A</c:v>
                </c:pt>
              </c:strCache>
            </c:strRef>
          </c:cat>
          <c:val>
            <c:numRef>
              <c:f>'Specialisti per branca'!$B$2:$B$44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8</c:v>
                </c:pt>
                <c:pt idx="36">
                  <c:v>8</c:v>
                </c:pt>
                <c:pt idx="37">
                  <c:v>9</c:v>
                </c:pt>
                <c:pt idx="38">
                  <c:v>9</c:v>
                </c:pt>
                <c:pt idx="39">
                  <c:v>10</c:v>
                </c:pt>
                <c:pt idx="40">
                  <c:v>12</c:v>
                </c:pt>
                <c:pt idx="41">
                  <c:v>17</c:v>
                </c:pt>
                <c:pt idx="4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9-46D1-8F7E-657EC4F3A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49155359"/>
        <c:axId val="1849158719"/>
      </c:barChart>
      <c:catAx>
        <c:axId val="18491553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49158719"/>
        <c:crosses val="autoZero"/>
        <c:auto val="1"/>
        <c:lblAlgn val="ctr"/>
        <c:lblOffset val="100"/>
        <c:noMultiLvlLbl val="0"/>
      </c:catAx>
      <c:valAx>
        <c:axId val="18491587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49155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4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'Localizzazione Veterinari'!$B$1</c:f>
              <c:strCache>
                <c:ptCount val="1"/>
                <c:pt idx="0">
                  <c:v>AREA A</c:v>
                </c:pt>
              </c:strCache>
            </c:strRef>
          </c:tx>
          <c:invertIfNegative val="0"/>
          <c:cat>
            <c:strRef>
              <c:f>'Localizzazione Veterinari'!$A$2:$A$9</c:f>
              <c:strCache>
                <c:ptCount val="8"/>
                <c:pt idx="0">
                  <c:v>BENEVENTO</c:v>
                </c:pt>
                <c:pt idx="1">
                  <c:v>MORCONE</c:v>
                </c:pt>
                <c:pt idx="2">
                  <c:v>SAN BARTOLOMEO IN G.</c:v>
                </c:pt>
                <c:pt idx="3">
                  <c:v>MONTESARCHIO</c:v>
                </c:pt>
                <c:pt idx="4">
                  <c:v>SAN MARCO DEI C.</c:v>
                </c:pt>
                <c:pt idx="5">
                  <c:v>TELESE TERME</c:v>
                </c:pt>
                <c:pt idx="6">
                  <c:v>PAV</c:v>
                </c:pt>
                <c:pt idx="7">
                  <c:v>DIP.PREVENZ.</c:v>
                </c:pt>
              </c:strCache>
            </c:strRef>
          </c:cat>
          <c:val>
            <c:numRef>
              <c:f>'Localizzazione Veterinari'!$B$2:$B$9</c:f>
              <c:numCache>
                <c:formatCode>General</c:formatCode>
                <c:ptCount val="8"/>
                <c:pt idx="0">
                  <c:v>226</c:v>
                </c:pt>
                <c:pt idx="1">
                  <c:v>176</c:v>
                </c:pt>
                <c:pt idx="2">
                  <c:v>131</c:v>
                </c:pt>
                <c:pt idx="3">
                  <c:v>38</c:v>
                </c:pt>
                <c:pt idx="4">
                  <c:v>0</c:v>
                </c:pt>
                <c:pt idx="5">
                  <c:v>44</c:v>
                </c:pt>
                <c:pt idx="6">
                  <c:v>243</c:v>
                </c:pt>
                <c:pt idx="7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45-4FB7-81CA-7D25760EBCF2}"/>
            </c:ext>
          </c:extLst>
        </c:ser>
        <c:ser>
          <c:idx val="1"/>
          <c:order val="1"/>
          <c:tx>
            <c:strRef>
              <c:f>'Localizzazione Veterinari'!$C$1</c:f>
              <c:strCache>
                <c:ptCount val="1"/>
                <c:pt idx="0">
                  <c:v>AREA B</c:v>
                </c:pt>
              </c:strCache>
            </c:strRef>
          </c:tx>
          <c:invertIfNegative val="0"/>
          <c:cat>
            <c:strRef>
              <c:f>'Localizzazione Veterinari'!$A$2:$A$9</c:f>
              <c:strCache>
                <c:ptCount val="8"/>
                <c:pt idx="0">
                  <c:v>BENEVENTO</c:v>
                </c:pt>
                <c:pt idx="1">
                  <c:v>MORCONE</c:v>
                </c:pt>
                <c:pt idx="2">
                  <c:v>SAN BARTOLOMEO IN G.</c:v>
                </c:pt>
                <c:pt idx="3">
                  <c:v>MONTESARCHIO</c:v>
                </c:pt>
                <c:pt idx="4">
                  <c:v>SAN MARCO DEI C.</c:v>
                </c:pt>
                <c:pt idx="5">
                  <c:v>TELESE TERME</c:v>
                </c:pt>
                <c:pt idx="6">
                  <c:v>PAV</c:v>
                </c:pt>
                <c:pt idx="7">
                  <c:v>DIP.PREVENZ.</c:v>
                </c:pt>
              </c:strCache>
            </c:strRef>
          </c:cat>
          <c:val>
            <c:numRef>
              <c:f>'Localizzazione Veterinari'!$C$2:$C$9</c:f>
              <c:numCache>
                <c:formatCode>General</c:formatCode>
                <c:ptCount val="8"/>
                <c:pt idx="0">
                  <c:v>24</c:v>
                </c:pt>
                <c:pt idx="1">
                  <c:v>0</c:v>
                </c:pt>
                <c:pt idx="2">
                  <c:v>12</c:v>
                </c:pt>
                <c:pt idx="3">
                  <c:v>32</c:v>
                </c:pt>
                <c:pt idx="4">
                  <c:v>0</c:v>
                </c:pt>
                <c:pt idx="5">
                  <c:v>30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45-4FB7-81CA-7D25760EBCF2}"/>
            </c:ext>
          </c:extLst>
        </c:ser>
        <c:ser>
          <c:idx val="2"/>
          <c:order val="2"/>
          <c:tx>
            <c:strRef>
              <c:f>'Localizzazione Veterinari'!$D$1</c:f>
              <c:strCache>
                <c:ptCount val="1"/>
                <c:pt idx="0">
                  <c:v>AREA C</c:v>
                </c:pt>
              </c:strCache>
            </c:strRef>
          </c:tx>
          <c:invertIfNegative val="0"/>
          <c:cat>
            <c:strRef>
              <c:f>'Localizzazione Veterinari'!$A$2:$A$9</c:f>
              <c:strCache>
                <c:ptCount val="8"/>
                <c:pt idx="0">
                  <c:v>BENEVENTO</c:v>
                </c:pt>
                <c:pt idx="1">
                  <c:v>MORCONE</c:v>
                </c:pt>
                <c:pt idx="2">
                  <c:v>SAN BARTOLOMEO IN G.</c:v>
                </c:pt>
                <c:pt idx="3">
                  <c:v>MONTESARCHIO</c:v>
                </c:pt>
                <c:pt idx="4">
                  <c:v>SAN MARCO DEI C.</c:v>
                </c:pt>
                <c:pt idx="5">
                  <c:v>TELESE TERME</c:v>
                </c:pt>
                <c:pt idx="6">
                  <c:v>PAV</c:v>
                </c:pt>
                <c:pt idx="7">
                  <c:v>DIP.PREVENZ.</c:v>
                </c:pt>
              </c:strCache>
            </c:strRef>
          </c:cat>
          <c:val>
            <c:numRef>
              <c:f>'Localizzazione Veterinari'!$D$2:$D$9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33</c:v>
                </c:pt>
                <c:pt idx="3">
                  <c:v>38</c:v>
                </c:pt>
                <c:pt idx="4">
                  <c:v>53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45-4FB7-81CA-7D25760EB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771968"/>
        <c:axId val="130777856"/>
        <c:axId val="129904128"/>
      </c:bar3DChart>
      <c:catAx>
        <c:axId val="13077196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30777856"/>
        <c:crosses val="autoZero"/>
        <c:auto val="1"/>
        <c:lblAlgn val="ctr"/>
        <c:lblOffset val="100"/>
        <c:noMultiLvlLbl val="0"/>
      </c:catAx>
      <c:valAx>
        <c:axId val="130777856"/>
        <c:scaling>
          <c:orientation val="minMax"/>
        </c:scaling>
        <c:delete val="0"/>
        <c:axPos val="r"/>
        <c:majorGridlines/>
        <c:numFmt formatCode="General" sourceLinked="1"/>
        <c:majorTickMark val="out"/>
        <c:minorTickMark val="none"/>
        <c:tickLblPos val="nextTo"/>
        <c:crossAx val="130771968"/>
        <c:crosses val="autoZero"/>
        <c:crossBetween val="between"/>
      </c:valAx>
      <c:serAx>
        <c:axId val="129904128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130777856"/>
        <c:crosses val="autoZero"/>
      </c:serAx>
    </c:plotArea>
    <c:legend>
      <c:legendPos val="r"/>
      <c:layout>
        <c:manualLayout>
          <c:xMode val="edge"/>
          <c:yMode val="edge"/>
          <c:x val="0.56575445356564913"/>
          <c:y val="0.88473114657459828"/>
          <c:w val="0.37750795778187551"/>
          <c:h val="7.4269138817540922E-2"/>
        </c:manualLayout>
      </c:layout>
      <c:overlay val="0"/>
      <c:txPr>
        <a:bodyPr/>
        <a:lstStyle/>
        <a:p>
          <a:pPr>
            <a:defRPr sz="1400"/>
          </a:pPr>
          <a:endParaRPr lang="it-IT"/>
        </a:p>
      </c:txPr>
    </c:legend>
    <c:plotVisOnly val="1"/>
    <c:dispBlanksAs val="gap"/>
    <c:showDLblsOverMax val="0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Oreperbranca!$A$2:$A$44</c:f>
              <c:strCache>
                <c:ptCount val="43"/>
                <c:pt idx="0">
                  <c:v>SCIENZA DELL'ALIMENTAZIONE E DIETOLOGIA</c:v>
                </c:pt>
                <c:pt idx="1">
                  <c:v>PATOLOGIA CLINICA</c:v>
                </c:pt>
                <c:pt idx="2">
                  <c:v>GENERICO AMBULATORIALE</c:v>
                </c:pt>
                <c:pt idx="3">
                  <c:v>CHIRURGIA MAXILLO FACCIALE</c:v>
                </c:pt>
                <c:pt idx="4">
                  <c:v>CHIRURGIA VASCOLARE</c:v>
                </c:pt>
                <c:pt idx="5">
                  <c:v>MALATTIE INFETTIVE</c:v>
                </c:pt>
                <c:pt idx="6">
                  <c:v>MEDICINA DEL LAVORO</c:v>
                </c:pt>
                <c:pt idx="7">
                  <c:v>ONCOLOGIA</c:v>
                </c:pt>
                <c:pt idx="8">
                  <c:v>MEDICINA INTERNA</c:v>
                </c:pt>
                <c:pt idx="9">
                  <c:v>MEDICINA DELLO SPORT</c:v>
                </c:pt>
                <c:pt idx="10">
                  <c:v>ANATOMIA PATOLOGICA</c:v>
                </c:pt>
                <c:pt idx="11">
                  <c:v>NEFROLOGIA</c:v>
                </c:pt>
                <c:pt idx="12">
                  <c:v>GASTROENTEROLOGIA</c:v>
                </c:pt>
                <c:pt idx="13">
                  <c:v>CHIRURGIA GENERALE</c:v>
                </c:pt>
                <c:pt idx="14">
                  <c:v>AUDIOLOGIA</c:v>
                </c:pt>
                <c:pt idx="15">
                  <c:v>UROLOGIA</c:v>
                </c:pt>
                <c:pt idx="16">
                  <c:v>NEUROPSICHIATRIA INFANTILE</c:v>
                </c:pt>
                <c:pt idx="17">
                  <c:v>REUMATOLOGIA</c:v>
                </c:pt>
                <c:pt idx="18">
                  <c:v>ORTOPEDIA</c:v>
                </c:pt>
                <c:pt idx="19">
                  <c:v>RADIOLOGIA</c:v>
                </c:pt>
                <c:pt idx="20">
                  <c:v>OTORINOLARINGOIATRIA</c:v>
                </c:pt>
                <c:pt idx="21">
                  <c:v>MEDICINA LEGALE</c:v>
                </c:pt>
                <c:pt idx="22">
                  <c:v>ALLERGOLOGIA</c:v>
                </c:pt>
                <c:pt idx="23">
                  <c:v>IGIENE DEGLI ALLEVAMENTI AREA C</c:v>
                </c:pt>
                <c:pt idx="24">
                  <c:v>PSICOTERAPIA PER PSICOLOGI</c:v>
                </c:pt>
                <c:pt idx="25">
                  <c:v>ODONTOIATRIA</c:v>
                </c:pt>
                <c:pt idx="26">
                  <c:v>IGIENE E MEDICINA PREVENTIVA</c:v>
                </c:pt>
                <c:pt idx="27">
                  <c:v>IGIENE DEGLI ALIMENTI AREA B</c:v>
                </c:pt>
                <c:pt idx="28">
                  <c:v>DERMATOLOGIA</c:v>
                </c:pt>
                <c:pt idx="29">
                  <c:v>OCULISTICA</c:v>
                </c:pt>
                <c:pt idx="30">
                  <c:v>PEDIATRIA</c:v>
                </c:pt>
                <c:pt idx="31">
                  <c:v>PSICHIATRIA</c:v>
                </c:pt>
                <c:pt idx="32">
                  <c:v>NEUROLOGIA</c:v>
                </c:pt>
                <c:pt idx="33">
                  <c:v>OSTETRICIA E GINECOLOGIA</c:v>
                </c:pt>
                <c:pt idx="34">
                  <c:v>ANESTESIOLOGIA E RIANIMAZIONE</c:v>
                </c:pt>
                <c:pt idx="35">
                  <c:v>PNEUMOLOGIA</c:v>
                </c:pt>
                <c:pt idx="36">
                  <c:v>GERIATRIA</c:v>
                </c:pt>
                <c:pt idx="37">
                  <c:v>BIOLOGIA</c:v>
                </c:pt>
                <c:pt idx="38">
                  <c:v>ENDOCRINOLOGIA</c:v>
                </c:pt>
                <c:pt idx="39">
                  <c:v>FISIOCHINESITERAPIA</c:v>
                </c:pt>
                <c:pt idx="40">
                  <c:v>CARDIOLOGIA</c:v>
                </c:pt>
                <c:pt idx="41">
                  <c:v>PSICOLOGIA PER PSICOLOGI</c:v>
                </c:pt>
                <c:pt idx="42">
                  <c:v>SANITA' ANIMALE AREA A</c:v>
                </c:pt>
              </c:strCache>
            </c:strRef>
          </c:cat>
          <c:val>
            <c:numRef>
              <c:f>Oreperbranca!$B$2:$B$44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24</c:v>
                </c:pt>
                <c:pt idx="5">
                  <c:v>38</c:v>
                </c:pt>
                <c:pt idx="6">
                  <c:v>38</c:v>
                </c:pt>
                <c:pt idx="7">
                  <c:v>38</c:v>
                </c:pt>
                <c:pt idx="8">
                  <c:v>38</c:v>
                </c:pt>
                <c:pt idx="9">
                  <c:v>38</c:v>
                </c:pt>
                <c:pt idx="10">
                  <c:v>38</c:v>
                </c:pt>
                <c:pt idx="11">
                  <c:v>38</c:v>
                </c:pt>
                <c:pt idx="12">
                  <c:v>53</c:v>
                </c:pt>
                <c:pt idx="13">
                  <c:v>56</c:v>
                </c:pt>
                <c:pt idx="14">
                  <c:v>66</c:v>
                </c:pt>
                <c:pt idx="15">
                  <c:v>68</c:v>
                </c:pt>
                <c:pt idx="16">
                  <c:v>72</c:v>
                </c:pt>
                <c:pt idx="17">
                  <c:v>78</c:v>
                </c:pt>
                <c:pt idx="18">
                  <c:v>79</c:v>
                </c:pt>
                <c:pt idx="19">
                  <c:v>86</c:v>
                </c:pt>
                <c:pt idx="20">
                  <c:v>88</c:v>
                </c:pt>
                <c:pt idx="21">
                  <c:v>94</c:v>
                </c:pt>
                <c:pt idx="22">
                  <c:v>102</c:v>
                </c:pt>
                <c:pt idx="23">
                  <c:v>106</c:v>
                </c:pt>
                <c:pt idx="24">
                  <c:v>106</c:v>
                </c:pt>
                <c:pt idx="25">
                  <c:v>112</c:v>
                </c:pt>
                <c:pt idx="26">
                  <c:v>112</c:v>
                </c:pt>
                <c:pt idx="27">
                  <c:v>138</c:v>
                </c:pt>
                <c:pt idx="28">
                  <c:v>145</c:v>
                </c:pt>
                <c:pt idx="29">
                  <c:v>150</c:v>
                </c:pt>
                <c:pt idx="30">
                  <c:v>158</c:v>
                </c:pt>
                <c:pt idx="31">
                  <c:v>190</c:v>
                </c:pt>
                <c:pt idx="32">
                  <c:v>195</c:v>
                </c:pt>
                <c:pt idx="33">
                  <c:v>224</c:v>
                </c:pt>
                <c:pt idx="34">
                  <c:v>228</c:v>
                </c:pt>
                <c:pt idx="35">
                  <c:v>247</c:v>
                </c:pt>
                <c:pt idx="36">
                  <c:v>265</c:v>
                </c:pt>
                <c:pt idx="37">
                  <c:v>290</c:v>
                </c:pt>
                <c:pt idx="38">
                  <c:v>310</c:v>
                </c:pt>
                <c:pt idx="39">
                  <c:v>327</c:v>
                </c:pt>
                <c:pt idx="40">
                  <c:v>362</c:v>
                </c:pt>
                <c:pt idx="41">
                  <c:v>590</c:v>
                </c:pt>
                <c:pt idx="42">
                  <c:v>1008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9E-4583-9A2A-FE859220B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467520"/>
        <c:axId val="129469056"/>
      </c:barChart>
      <c:catAx>
        <c:axId val="1294675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it-IT"/>
          </a:p>
        </c:txPr>
        <c:crossAx val="129469056"/>
        <c:crossesAt val="0"/>
        <c:auto val="1"/>
        <c:lblAlgn val="ctr"/>
        <c:lblOffset val="100"/>
        <c:noMultiLvlLbl val="0"/>
      </c:catAx>
      <c:valAx>
        <c:axId val="12946905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294675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0-1C55-4719-8DE3-5052044749DA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1C55-4719-8DE3-5052044749DA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1C55-4719-8DE3-5052044749DA}"/>
              </c:ext>
            </c:extLst>
          </c:dPt>
          <c:dPt>
            <c:idx val="3"/>
            <c:bubble3D val="0"/>
            <c:spPr>
              <a:solidFill>
                <a:srgbClr val="DE8CCE"/>
              </a:solidFill>
            </c:spPr>
            <c:extLst>
              <c:ext xmlns:c16="http://schemas.microsoft.com/office/drawing/2014/chart" uri="{C3380CC4-5D6E-409C-BE32-E72D297353CC}">
                <c16:uniqueId val="{00000003-1C55-4719-8DE3-5052044749DA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4-1C55-4719-8DE3-5052044749DA}"/>
              </c:ext>
            </c:extLst>
          </c:dPt>
          <c:dPt>
            <c:idx val="5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1C55-4719-8DE3-5052044749DA}"/>
              </c:ext>
            </c:extLst>
          </c:dPt>
          <c:dPt>
            <c:idx val="6"/>
            <c:bubble3D val="0"/>
            <c:spPr>
              <a:solidFill>
                <a:schemeClr val="bg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1C55-4719-8DE3-5052044749DA}"/>
              </c:ext>
            </c:extLst>
          </c:dPt>
          <c:dPt>
            <c:idx val="7"/>
            <c:bubble3D val="0"/>
            <c:spPr>
              <a:solidFill>
                <a:srgbClr val="FFCCFF"/>
              </a:solidFill>
            </c:spPr>
            <c:extLst>
              <c:ext xmlns:c16="http://schemas.microsoft.com/office/drawing/2014/chart" uri="{C3380CC4-5D6E-409C-BE32-E72D297353CC}">
                <c16:uniqueId val="{00000007-1C55-4719-8DE3-5052044749DA}"/>
              </c:ext>
            </c:extLst>
          </c:dPt>
          <c:dPt>
            <c:idx val="8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8-1C55-4719-8DE3-5052044749DA}"/>
              </c:ext>
            </c:extLst>
          </c:dPt>
          <c:dPt>
            <c:idx val="9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12-53D5-4751-89DC-4F32A3FB39DF}"/>
              </c:ext>
            </c:extLst>
          </c:dPt>
          <c:dLbls>
            <c:dLbl>
              <c:idx val="5"/>
              <c:layout>
                <c:manualLayout>
                  <c:x val="0.11655350121652003"/>
                  <c:y val="-0.134026608742872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55-4719-8DE3-5052044749DA}"/>
                </c:ext>
              </c:extLst>
            </c:dLbl>
            <c:dLbl>
              <c:idx val="6"/>
              <c:spPr/>
              <c:txPr>
                <a:bodyPr/>
                <a:lstStyle/>
                <a:p>
                  <a:pPr>
                    <a:defRPr sz="1100" b="1">
                      <a:solidFill>
                        <a:sysClr val="windowText" lastClr="000000"/>
                      </a:solidFill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1C55-4719-8DE3-5052044749DA}"/>
                </c:ext>
              </c:extLst>
            </c:dLbl>
            <c:dLbl>
              <c:idx val="8"/>
              <c:layout>
                <c:manualLayout>
                  <c:x val="2.3279847515801319E-3"/>
                  <c:y val="-6.00529459679609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55-4719-8DE3-5052044749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OretotaliArticolazioni!$A$8:$A$15</c:f>
              <c:strCache>
                <c:ptCount val="8"/>
                <c:pt idx="0">
                  <c:v>BENEVENTO - BN07</c:v>
                </c:pt>
                <c:pt idx="1">
                  <c:v>SAN GIORGIO DEL SANNIO - SGS08</c:v>
                </c:pt>
                <c:pt idx="2">
                  <c:v>MONTESARCHIO - MS09</c:v>
                </c:pt>
                <c:pt idx="3">
                  <c:v>TELESE TERME - TT10</c:v>
                </c:pt>
                <c:pt idx="4">
                  <c:v>ALTO SANNIO FORTORE - ASF11</c:v>
                </c:pt>
                <c:pt idx="5">
                  <c:v>DIPARTIMENTO PREVENZIONE - DIP</c:v>
                </c:pt>
                <c:pt idx="6">
                  <c:v>DIPARTIMENTO MEDICINA TERRITORIALE - DMT</c:v>
                </c:pt>
                <c:pt idx="7">
                  <c:v>DIPARTIMENTO SALUTE MENTALE - DSM</c:v>
                </c:pt>
              </c:strCache>
            </c:strRef>
          </c:cat>
          <c:val>
            <c:numRef>
              <c:f>OretotaliArticolazioni!$B$8:$B$15</c:f>
              <c:numCache>
                <c:formatCode>General</c:formatCode>
                <c:ptCount val="8"/>
                <c:pt idx="0">
                  <c:v>941</c:v>
                </c:pt>
                <c:pt idx="1">
                  <c:v>449</c:v>
                </c:pt>
                <c:pt idx="2">
                  <c:v>720</c:v>
                </c:pt>
                <c:pt idx="3">
                  <c:v>948</c:v>
                </c:pt>
                <c:pt idx="4">
                  <c:v>652</c:v>
                </c:pt>
                <c:pt idx="5">
                  <c:v>1402</c:v>
                </c:pt>
                <c:pt idx="6">
                  <c:v>461</c:v>
                </c:pt>
                <c:pt idx="7">
                  <c:v>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C55-4719-8DE3-505204474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>
            <a:defRPr sz="1000"/>
          </a:pPr>
          <a:endParaRPr lang="it-IT"/>
        </a:p>
      </c:txPr>
    </c:legend>
    <c:plotVisOnly val="1"/>
    <c:dispBlanksAs val="zero"/>
    <c:showDLblsOverMax val="0"/>
  </c:chart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0-C8C1-40B8-945C-37A913B9DFD1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C8C1-40B8-945C-37A913B9DFD1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C8C1-40B8-945C-37A913B9DFD1}"/>
              </c:ext>
            </c:extLst>
          </c:dPt>
          <c:dPt>
            <c:idx val="3"/>
            <c:invertIfNegative val="0"/>
            <c:bubble3D val="0"/>
            <c:spPr>
              <a:solidFill>
                <a:srgbClr val="DE8CCE"/>
              </a:solidFill>
            </c:spPr>
            <c:extLst>
              <c:ext xmlns:c16="http://schemas.microsoft.com/office/drawing/2014/chart" uri="{C3380CC4-5D6E-409C-BE32-E72D297353CC}">
                <c16:uniqueId val="{00000003-C8C1-40B8-945C-37A913B9DFD1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4-C8C1-40B8-945C-37A913B9DFD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204E-49AD-B268-2CE7A4C74287}"/>
              </c:ext>
            </c:extLst>
          </c:dPt>
          <c:dPt>
            <c:idx val="6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704F-407B-96FF-F32513E70364}"/>
              </c:ext>
            </c:extLst>
          </c:dPt>
          <c:dPt>
            <c:idx val="7"/>
            <c:invertIfNegative val="0"/>
            <c:bubble3D val="0"/>
            <c:spPr>
              <a:solidFill>
                <a:srgbClr val="FFCCFF"/>
              </a:solidFill>
            </c:spPr>
            <c:extLst>
              <c:ext xmlns:c16="http://schemas.microsoft.com/office/drawing/2014/chart" uri="{C3380CC4-5D6E-409C-BE32-E72D297353CC}">
                <c16:uniqueId val="{0000000B-704F-407B-96FF-F32513E70364}"/>
              </c:ext>
            </c:extLst>
          </c:dPt>
          <c:dLbls>
            <c:dLbl>
              <c:idx val="0"/>
              <c:layout>
                <c:manualLayout>
                  <c:x val="4.1472265422498704E-3"/>
                  <c:y val="-1.4847809948032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C1-40B8-945C-37A913B9DFD1}"/>
                </c:ext>
              </c:extLst>
            </c:dLbl>
            <c:dLbl>
              <c:idx val="1"/>
              <c:layout>
                <c:manualLayout>
                  <c:x val="1.0368066355624676E-2"/>
                  <c:y val="-2.3756495916852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C1-40B8-945C-37A913B9DFD1}"/>
                </c:ext>
              </c:extLst>
            </c:dLbl>
            <c:dLbl>
              <c:idx val="2"/>
              <c:layout>
                <c:manualLayout>
                  <c:x val="8.2944530844997408E-3"/>
                  <c:y val="-3.86043058648850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C1-40B8-945C-37A913B9DFD1}"/>
                </c:ext>
              </c:extLst>
            </c:dLbl>
            <c:dLbl>
              <c:idx val="3"/>
              <c:layout>
                <c:manualLayout>
                  <c:x val="-2.0736132711250371E-3"/>
                  <c:y val="-2.6726057906458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C1-40B8-945C-37A913B9DFD1}"/>
                </c:ext>
              </c:extLst>
            </c:dLbl>
            <c:dLbl>
              <c:idx val="4"/>
              <c:layout>
                <c:manualLayout>
                  <c:x val="6.2208398133748134E-3"/>
                  <c:y val="-2.9695619896065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C1-40B8-945C-37A913B9DFD1}"/>
                </c:ext>
              </c:extLst>
            </c:dLbl>
            <c:dLbl>
              <c:idx val="5"/>
              <c:layout>
                <c:manualLayout>
                  <c:x val="1.3943353206271325E-2"/>
                  <c:y val="-2.8612303290414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04E-49AD-B268-2CE7A4C742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OretotaliArticolazioni!$A$28:$A$36</c:f>
              <c:strCache>
                <c:ptCount val="9"/>
                <c:pt idx="0">
                  <c:v>BENEVENTO - BN07</c:v>
                </c:pt>
                <c:pt idx="1">
                  <c:v>SAN GIORGIO DEL SANNIO - SGS08</c:v>
                </c:pt>
                <c:pt idx="2">
                  <c:v>MONTESARCHIO - MS09</c:v>
                </c:pt>
                <c:pt idx="3">
                  <c:v>TELESE TERME - TT10</c:v>
                </c:pt>
                <c:pt idx="4">
                  <c:v>ALTO SANNIO FORTORE - ASF11</c:v>
                </c:pt>
                <c:pt idx="5">
                  <c:v>DIPARTIMENTO PREVENZIONE - DIP</c:v>
                </c:pt>
                <c:pt idx="6">
                  <c:v>DIPARTIMENTO MEDICINA TERRITORIALE - DMT</c:v>
                </c:pt>
                <c:pt idx="7">
                  <c:v>DIPARTIMENTO SALUTE MENTALE - DSM</c:v>
                </c:pt>
                <c:pt idx="8">
                  <c:v>TOTALE</c:v>
                </c:pt>
              </c:strCache>
            </c:strRef>
          </c:cat>
          <c:val>
            <c:numRef>
              <c:f>OretotaliArticolazioni!$D$28:$D$36</c:f>
              <c:numCache>
                <c:formatCode>0.00</c:formatCode>
                <c:ptCount val="9"/>
                <c:pt idx="0">
                  <c:v>0.67780281217953775</c:v>
                </c:pt>
                <c:pt idx="1">
                  <c:v>0.40052961160187667</c:v>
                </c:pt>
                <c:pt idx="2">
                  <c:v>0.66763646333940085</c:v>
                </c:pt>
                <c:pt idx="3">
                  <c:v>0.89611024844720499</c:v>
                </c:pt>
                <c:pt idx="4">
                  <c:v>0.75339774496032808</c:v>
                </c:pt>
                <c:pt idx="5">
                  <c:v>0.25439684637243409</c:v>
                </c:pt>
                <c:pt idx="6">
                  <c:v>8.3649747630308219E-2</c:v>
                </c:pt>
                <c:pt idx="7">
                  <c:v>0.14915421377898774</c:v>
                </c:pt>
                <c:pt idx="8">
                  <c:v>0.67318994296842394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C1-40B8-945C-37A913B9D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9583744"/>
        <c:axId val="129589632"/>
        <c:axId val="0"/>
      </c:bar3DChart>
      <c:catAx>
        <c:axId val="129583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9589632"/>
        <c:crosses val="autoZero"/>
        <c:auto val="1"/>
        <c:lblAlgn val="ctr"/>
        <c:lblOffset val="100"/>
        <c:noMultiLvlLbl val="0"/>
      </c:catAx>
      <c:valAx>
        <c:axId val="129589632"/>
        <c:scaling>
          <c:orientation val="minMax"/>
          <c:max val="1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9583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77" l="0.70000000000000062" r="0.70000000000000062" t="0.75000000000000577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b="1">
                <a:solidFill>
                  <a:sysClr val="windowText" lastClr="000000"/>
                </a:solidFill>
              </a:rPr>
              <a:t>Ore per Area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E88C-42D2-BD38-AD419A962F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88C-42D2-BD38-AD419A962F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E88C-42D2-BD38-AD419A962F2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88C-42D2-BD38-AD419A962F23}"/>
              </c:ext>
            </c:extLst>
          </c:dPt>
          <c:dLbls>
            <c:dLbl>
              <c:idx val="0"/>
              <c:layout>
                <c:manualLayout>
                  <c:x val="-0.218465509836136"/>
                  <c:y val="-0.1751566099627555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663197503906631"/>
                      <c:h val="6.016087553517951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E88C-42D2-BD38-AD419A962F23}"/>
                </c:ext>
              </c:extLst>
            </c:dLbl>
            <c:dLbl>
              <c:idx val="1"/>
              <c:layout>
                <c:manualLayout>
                  <c:x val="0.13350670045541635"/>
                  <c:y val="3.8215430796375321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122226551546086E-2"/>
                      <c:h val="7.135359656498035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88C-42D2-BD38-AD419A962F23}"/>
                </c:ext>
              </c:extLst>
            </c:dLbl>
            <c:dLbl>
              <c:idx val="2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0221056733043671E-2"/>
                      <c:h val="7.135359656498035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E88C-42D2-BD38-AD419A962F23}"/>
                </c:ext>
              </c:extLst>
            </c:dLbl>
            <c:dLbl>
              <c:idx val="3"/>
              <c:layout>
                <c:manualLayout>
                  <c:x val="2.8554651737143479E-2"/>
                  <c:y val="5.9460008495892183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7052438548554578E-2"/>
                      <c:h val="6.835954368950862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88C-42D2-BD38-AD419A962F2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OretotaliArticolazioni!$A$52:$A$55</c:f>
              <c:strCache>
                <c:ptCount val="4"/>
                <c:pt idx="0">
                  <c:v>Medicina e Chirurgia</c:v>
                </c:pt>
                <c:pt idx="1">
                  <c:v>Medicina Veterinaria</c:v>
                </c:pt>
                <c:pt idx="2">
                  <c:v>Psicologia</c:v>
                </c:pt>
                <c:pt idx="3">
                  <c:v>Biologia</c:v>
                </c:pt>
              </c:strCache>
            </c:strRef>
          </c:cat>
          <c:val>
            <c:numRef>
              <c:f>OretotaliArticolazioni!$B$52:$B$55</c:f>
              <c:numCache>
                <c:formatCode>General</c:formatCode>
                <c:ptCount val="4"/>
                <c:pt idx="0">
                  <c:v>5054</c:v>
                </c:pt>
                <c:pt idx="1">
                  <c:v>748</c:v>
                </c:pt>
                <c:pt idx="2">
                  <c:v>398</c:v>
                </c:pt>
                <c:pt idx="3">
                  <c:v>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8C-42D2-BD38-AD419A962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2232943594067535E-2"/>
          <c:y val="0.92268649981580497"/>
          <c:w val="0.90327528770442156"/>
          <c:h val="5.70346121327555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2700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DA3-4428-9FF5-9F5CAEE1DB91}"/>
              </c:ext>
            </c:extLst>
          </c:dPt>
          <c:dPt>
            <c:idx val="1"/>
            <c:bubble3D val="0"/>
            <c:explosion val="8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DA3-4428-9FF5-9F5CAEE1DB91}"/>
              </c:ext>
            </c:extLst>
          </c:dPt>
          <c:dLbls>
            <c:dLbl>
              <c:idx val="0"/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A3-4428-9FF5-9F5CAEE1DB91}"/>
                </c:ext>
              </c:extLst>
            </c:dLbl>
            <c:dLbl>
              <c:idx val="1"/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A3-4428-9FF5-9F5CAEE1DB91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OretotaliArticolazioni!$A$76:$A$77</c:f>
              <c:strCache>
                <c:ptCount val="2"/>
                <c:pt idx="0">
                  <c:v>FEMMINE</c:v>
                </c:pt>
                <c:pt idx="1">
                  <c:v>MASCHI</c:v>
                </c:pt>
              </c:strCache>
            </c:strRef>
          </c:cat>
          <c:val>
            <c:numRef>
              <c:f>OretotaliArticolazioni!$B$76:$B$77</c:f>
              <c:numCache>
                <c:formatCode>General</c:formatCode>
                <c:ptCount val="2"/>
                <c:pt idx="0">
                  <c:v>103</c:v>
                </c:pt>
                <c:pt idx="1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3-4405-BEA3-A47DE65CA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ETA' MEDIA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OretotaliArticolazioni!$B$79</c:f>
              <c:strCache>
                <c:ptCount val="1"/>
                <c:pt idx="0">
                  <c:v>MEDIA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852-44D7-93F8-B6BE848EE6F2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852-44D7-93F8-B6BE848EE6F2}"/>
              </c:ext>
            </c:extLst>
          </c:dPt>
          <c:cat>
            <c:strRef>
              <c:f>OretotaliArticolazioni!$A$80:$A$81</c:f>
              <c:strCache>
                <c:ptCount val="2"/>
                <c:pt idx="0">
                  <c:v>FEMMINE</c:v>
                </c:pt>
                <c:pt idx="1">
                  <c:v>MASCHI</c:v>
                </c:pt>
              </c:strCache>
            </c:strRef>
          </c:cat>
          <c:val>
            <c:numRef>
              <c:f>OretotaliArticolazioni!$B$80:$B$81</c:f>
              <c:numCache>
                <c:formatCode>0.00</c:formatCode>
                <c:ptCount val="2"/>
                <c:pt idx="0">
                  <c:v>49.503986067077449</c:v>
                </c:pt>
                <c:pt idx="1">
                  <c:v>55.421265467077319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52-44D7-93F8-B6BE848EE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2304656"/>
        <c:axId val="742302160"/>
      </c:barChart>
      <c:catAx>
        <c:axId val="74230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42302160"/>
        <c:crosses val="autoZero"/>
        <c:auto val="1"/>
        <c:lblAlgn val="ctr"/>
        <c:lblOffset val="100"/>
        <c:noMultiLvlLbl val="0"/>
      </c:catAx>
      <c:valAx>
        <c:axId val="742302160"/>
        <c:scaling>
          <c:orientation val="minMax"/>
          <c:max val="7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42304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OreperbrancheBN07!$A$3:$A$36</c:f>
              <c:strCache>
                <c:ptCount val="34"/>
                <c:pt idx="0">
                  <c:v>CHIRURGIA MAXILLO FACCIALE</c:v>
                </c:pt>
                <c:pt idx="1">
                  <c:v>CHIRURGIA VASCOLARE</c:v>
                </c:pt>
                <c:pt idx="2">
                  <c:v>GENERICO AMBULATORIALE</c:v>
                </c:pt>
                <c:pt idx="3">
                  <c:v>ONCOLOGIA</c:v>
                </c:pt>
                <c:pt idx="4">
                  <c:v>PSICOTERAPIA PER PSICOLOGI</c:v>
                </c:pt>
                <c:pt idx="5">
                  <c:v>BIOLOGIA</c:v>
                </c:pt>
                <c:pt idx="6">
                  <c:v>PATOLOGIA CLINICA</c:v>
                </c:pt>
                <c:pt idx="7">
                  <c:v>SCIENZA DELL'ALIMENTAZIONE E DIETOLOGIA</c:v>
                </c:pt>
                <c:pt idx="8">
                  <c:v>MEDICINA INTERNA</c:v>
                </c:pt>
                <c:pt idx="9">
                  <c:v>ANATOMIA PATOLOGICA</c:v>
                </c:pt>
                <c:pt idx="10">
                  <c:v>NEUROPSICHIATRIA INFANTILE</c:v>
                </c:pt>
                <c:pt idx="11">
                  <c:v>PEDIATRIA</c:v>
                </c:pt>
                <c:pt idx="12">
                  <c:v>GASTROENTEROLOGIA</c:v>
                </c:pt>
                <c:pt idx="13">
                  <c:v>UROLOGIA</c:v>
                </c:pt>
                <c:pt idx="14">
                  <c:v>OTORINOLARINGOIATRIA</c:v>
                </c:pt>
                <c:pt idx="15">
                  <c:v>NEFROLOGIA</c:v>
                </c:pt>
                <c:pt idx="16">
                  <c:v>REUMATOLOGIA</c:v>
                </c:pt>
                <c:pt idx="17">
                  <c:v>ODONTOIATRIA</c:v>
                </c:pt>
                <c:pt idx="18">
                  <c:v>ALLERGOLOGIA</c:v>
                </c:pt>
                <c:pt idx="19">
                  <c:v>DERMATOLOGIA</c:v>
                </c:pt>
                <c:pt idx="20">
                  <c:v>IGIENE E MEDICINA PREVENTIVA</c:v>
                </c:pt>
                <c:pt idx="21">
                  <c:v>AUDIOLOGIA</c:v>
                </c:pt>
                <c:pt idx="22">
                  <c:v>MEDICINA DELLO SPORT</c:v>
                </c:pt>
                <c:pt idx="23">
                  <c:v>MEDICINA LEGALE</c:v>
                </c:pt>
                <c:pt idx="24">
                  <c:v>ORTOPEDIA</c:v>
                </c:pt>
                <c:pt idx="25">
                  <c:v>ENDOCRINOLOGIA</c:v>
                </c:pt>
                <c:pt idx="26">
                  <c:v>OCULISTICA</c:v>
                </c:pt>
                <c:pt idx="27">
                  <c:v>GERIATRIA</c:v>
                </c:pt>
                <c:pt idx="28">
                  <c:v>PNEUMOLOGIA</c:v>
                </c:pt>
                <c:pt idx="29">
                  <c:v>NEUROLOGIA</c:v>
                </c:pt>
                <c:pt idx="30">
                  <c:v>CARDIOLOGIA</c:v>
                </c:pt>
                <c:pt idx="31">
                  <c:v>OSTETRICIA E GINECOLOGIA</c:v>
                </c:pt>
                <c:pt idx="32">
                  <c:v>RADIOLOGIA</c:v>
                </c:pt>
                <c:pt idx="33">
                  <c:v>FISIOCHINESITERAPIA</c:v>
                </c:pt>
              </c:strCache>
            </c:strRef>
          </c:cat>
          <c:val>
            <c:numRef>
              <c:f>OreperbrancheBN07!$B$3:$B$36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</c:v>
                </c:pt>
                <c:pt idx="12">
                  <c:v>7</c:v>
                </c:pt>
                <c:pt idx="13">
                  <c:v>13</c:v>
                </c:pt>
                <c:pt idx="14">
                  <c:v>14</c:v>
                </c:pt>
                <c:pt idx="15">
                  <c:v>23</c:v>
                </c:pt>
                <c:pt idx="16">
                  <c:v>24</c:v>
                </c:pt>
                <c:pt idx="17">
                  <c:v>28</c:v>
                </c:pt>
                <c:pt idx="18">
                  <c:v>32</c:v>
                </c:pt>
                <c:pt idx="19">
                  <c:v>36</c:v>
                </c:pt>
                <c:pt idx="20">
                  <c:v>36</c:v>
                </c:pt>
                <c:pt idx="21">
                  <c:v>38</c:v>
                </c:pt>
                <c:pt idx="22">
                  <c:v>38</c:v>
                </c:pt>
                <c:pt idx="23">
                  <c:v>38</c:v>
                </c:pt>
                <c:pt idx="24">
                  <c:v>38</c:v>
                </c:pt>
                <c:pt idx="25">
                  <c:v>44</c:v>
                </c:pt>
                <c:pt idx="26">
                  <c:v>52</c:v>
                </c:pt>
                <c:pt idx="27">
                  <c:v>56</c:v>
                </c:pt>
                <c:pt idx="28">
                  <c:v>56</c:v>
                </c:pt>
                <c:pt idx="29">
                  <c:v>58</c:v>
                </c:pt>
                <c:pt idx="30">
                  <c:v>64</c:v>
                </c:pt>
                <c:pt idx="31">
                  <c:v>65</c:v>
                </c:pt>
                <c:pt idx="32">
                  <c:v>68</c:v>
                </c:pt>
                <c:pt idx="33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38-46A2-8D8D-A0A84A7B9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9704704"/>
        <c:axId val="129604608"/>
      </c:barChart>
      <c:valAx>
        <c:axId val="129604608"/>
        <c:scaling>
          <c:orientation val="minMax"/>
          <c:max val="160"/>
          <c:min val="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29704704"/>
        <c:crosses val="autoZero"/>
        <c:crossBetween val="between"/>
      </c:valAx>
      <c:catAx>
        <c:axId val="12970470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29604608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OreperbrancheSGS08!$A$3:$A$39</c:f>
              <c:strCache>
                <c:ptCount val="37"/>
                <c:pt idx="0">
                  <c:v>ANATOMIA PATOLOGICA</c:v>
                </c:pt>
                <c:pt idx="1">
                  <c:v>ANESTESIOLOGIA E RIANIMAZIONE</c:v>
                </c:pt>
                <c:pt idx="2">
                  <c:v>AUDIOLOGIA</c:v>
                </c:pt>
                <c:pt idx="3">
                  <c:v>BIOLOGIIA</c:v>
                </c:pt>
                <c:pt idx="4">
                  <c:v>CHIRURGIA GENERALE</c:v>
                </c:pt>
                <c:pt idx="5">
                  <c:v>CHIRURGIA MAXILLO FACCIALE</c:v>
                </c:pt>
                <c:pt idx="6">
                  <c:v>CHIRURGIA VASCOLARE</c:v>
                </c:pt>
                <c:pt idx="7">
                  <c:v>GASTROENTEROLOGIA</c:v>
                </c:pt>
                <c:pt idx="8">
                  <c:v>GENERICO AMBULATORIALE</c:v>
                </c:pt>
                <c:pt idx="9">
                  <c:v>IGIENE E MEDICINA PREVENTIVA</c:v>
                </c:pt>
                <c:pt idx="10">
                  <c:v>MALATTIE INFETTIVE</c:v>
                </c:pt>
                <c:pt idx="11">
                  <c:v>MEDICINA DELLO SPORT</c:v>
                </c:pt>
                <c:pt idx="12">
                  <c:v>MEDICINA INTERNA</c:v>
                </c:pt>
                <c:pt idx="13">
                  <c:v>NEFROLOGIA</c:v>
                </c:pt>
                <c:pt idx="14">
                  <c:v>ODONTOIATRIA</c:v>
                </c:pt>
                <c:pt idx="15">
                  <c:v>ONCOLOGIA</c:v>
                </c:pt>
                <c:pt idx="16">
                  <c:v>PATOLOGIA CLINICA</c:v>
                </c:pt>
                <c:pt idx="17">
                  <c:v>PSICOTERAPIA PER PSICOLOGI</c:v>
                </c:pt>
                <c:pt idx="18">
                  <c:v>RADIOLOGIA</c:v>
                </c:pt>
                <c:pt idx="19">
                  <c:v>REUMATOLOGIA</c:v>
                </c:pt>
                <c:pt idx="20">
                  <c:v>SCIENZA DELL'ALIMENTAZIONE E DIETOLOGIA</c:v>
                </c:pt>
                <c:pt idx="21">
                  <c:v>OCULISTICA</c:v>
                </c:pt>
                <c:pt idx="22">
                  <c:v>MEDICINA LEGALE</c:v>
                </c:pt>
                <c:pt idx="23">
                  <c:v>DERMATOLOGIA</c:v>
                </c:pt>
                <c:pt idx="24">
                  <c:v>UROLOGIA</c:v>
                </c:pt>
                <c:pt idx="25">
                  <c:v>PSICOLOGIA PER PSICOLOGI</c:v>
                </c:pt>
                <c:pt idx="26">
                  <c:v>OTORINOLARINGOIATRIA</c:v>
                </c:pt>
                <c:pt idx="27">
                  <c:v>ENDOCRINOLOGIA</c:v>
                </c:pt>
                <c:pt idx="28">
                  <c:v>ORTOPEDIA</c:v>
                </c:pt>
                <c:pt idx="29">
                  <c:v>NEUROPSICHIATRIA INFANTILE</c:v>
                </c:pt>
                <c:pt idx="30">
                  <c:v>PNEUMOLOGIA</c:v>
                </c:pt>
                <c:pt idx="31">
                  <c:v>NEUROLOGIA</c:v>
                </c:pt>
                <c:pt idx="32">
                  <c:v>OSTETRICIA E GINECOLOGIA</c:v>
                </c:pt>
                <c:pt idx="33">
                  <c:v>FISIOCHINESITERAPIA</c:v>
                </c:pt>
                <c:pt idx="34">
                  <c:v>PEDIATRIA</c:v>
                </c:pt>
                <c:pt idx="35">
                  <c:v>CARDIOLOGIA</c:v>
                </c:pt>
                <c:pt idx="36">
                  <c:v>GERIATRIA</c:v>
                </c:pt>
              </c:strCache>
            </c:strRef>
          </c:cat>
          <c:val>
            <c:numRef>
              <c:f>OreperbrancheSGS08!$B$3:$B$39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6</c:v>
                </c:pt>
                <c:pt idx="24">
                  <c:v>6</c:v>
                </c:pt>
                <c:pt idx="25">
                  <c:v>12</c:v>
                </c:pt>
                <c:pt idx="26">
                  <c:v>16</c:v>
                </c:pt>
                <c:pt idx="27">
                  <c:v>20</c:v>
                </c:pt>
                <c:pt idx="28">
                  <c:v>25</c:v>
                </c:pt>
                <c:pt idx="29">
                  <c:v>34</c:v>
                </c:pt>
                <c:pt idx="30">
                  <c:v>36</c:v>
                </c:pt>
                <c:pt idx="31">
                  <c:v>38</c:v>
                </c:pt>
                <c:pt idx="32">
                  <c:v>38</c:v>
                </c:pt>
                <c:pt idx="33">
                  <c:v>40</c:v>
                </c:pt>
                <c:pt idx="34">
                  <c:v>48</c:v>
                </c:pt>
                <c:pt idx="35">
                  <c:v>54</c:v>
                </c:pt>
                <c:pt idx="36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5-481F-B26A-9A53A3634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9738240"/>
        <c:axId val="129736704"/>
      </c:barChart>
      <c:valAx>
        <c:axId val="129736704"/>
        <c:scaling>
          <c:orientation val="minMax"/>
          <c:max val="160"/>
          <c:min val="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29738240"/>
        <c:crosses val="autoZero"/>
        <c:crossBetween val="between"/>
      </c:valAx>
      <c:catAx>
        <c:axId val="12973824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29736704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</xdr:row>
      <xdr:rowOff>85725</xdr:rowOff>
    </xdr:from>
    <xdr:to>
      <xdr:col>27</xdr:col>
      <xdr:colOff>9525</xdr:colOff>
      <xdr:row>38</xdr:row>
      <xdr:rowOff>180975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3321FE3-D0AF-FF04-C87B-74306DC89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581024</xdr:colOff>
      <xdr:row>0</xdr:row>
      <xdr:rowOff>28575</xdr:rowOff>
    </xdr:from>
    <xdr:to>
      <xdr:col>17</xdr:col>
      <xdr:colOff>400049</xdr:colOff>
      <xdr:row>50</xdr:row>
      <xdr:rowOff>180974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289A52-821A-0903-1473-DB14E389F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0</xdr:row>
      <xdr:rowOff>180975</xdr:rowOff>
    </xdr:from>
    <xdr:to>
      <xdr:col>21</xdr:col>
      <xdr:colOff>38100</xdr:colOff>
      <xdr:row>32</xdr:row>
      <xdr:rowOff>47625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581026</xdr:colOff>
      <xdr:row>1</xdr:row>
      <xdr:rowOff>9523</xdr:rowOff>
    </xdr:from>
    <xdr:to>
      <xdr:col>21</xdr:col>
      <xdr:colOff>438150</xdr:colOff>
      <xdr:row>43</xdr:row>
      <xdr:rowOff>180974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</xdr:colOff>
      <xdr:row>1</xdr:row>
      <xdr:rowOff>9525</xdr:rowOff>
    </xdr:from>
    <xdr:to>
      <xdr:col>18</xdr:col>
      <xdr:colOff>609599</xdr:colOff>
      <xdr:row>22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19049</xdr:colOff>
      <xdr:row>25</xdr:row>
      <xdr:rowOff>9524</xdr:rowOff>
    </xdr:from>
    <xdr:to>
      <xdr:col>18</xdr:col>
      <xdr:colOff>600075</xdr:colOff>
      <xdr:row>49</xdr:row>
      <xdr:rowOff>133349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609599</xdr:colOff>
      <xdr:row>50</xdr:row>
      <xdr:rowOff>185736</xdr:rowOff>
    </xdr:from>
    <xdr:to>
      <xdr:col>19</xdr:col>
      <xdr:colOff>9525</xdr:colOff>
      <xdr:row>74</xdr:row>
      <xdr:rowOff>47625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E4DCFE-3C2D-4B84-89BD-CF8EDE5784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14286</xdr:colOff>
      <xdr:row>75</xdr:row>
      <xdr:rowOff>180975</xdr:rowOff>
    </xdr:from>
    <xdr:to>
      <xdr:col>15</xdr:col>
      <xdr:colOff>285749</xdr:colOff>
      <xdr:row>89</xdr:row>
      <xdr:rowOff>180975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E057B11-69B5-4A0C-BF95-EB2C7149A7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495300</xdr:colOff>
      <xdr:row>76</xdr:row>
      <xdr:rowOff>9525</xdr:rowOff>
    </xdr:from>
    <xdr:to>
      <xdr:col>23</xdr:col>
      <xdr:colOff>190500</xdr:colOff>
      <xdr:row>90</xdr:row>
      <xdr:rowOff>9525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47A92CB-2054-527D-D866-F92FE415E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609599</xdr:colOff>
      <xdr:row>0</xdr:row>
      <xdr:rowOff>59531</xdr:rowOff>
    </xdr:from>
    <xdr:to>
      <xdr:col>18</xdr:col>
      <xdr:colOff>9525</xdr:colOff>
      <xdr:row>39</xdr:row>
      <xdr:rowOff>9525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533400</xdr:colOff>
      <xdr:row>20</xdr:row>
      <xdr:rowOff>171450</xdr:rowOff>
    </xdr:from>
    <xdr:to>
      <xdr:col>16</xdr:col>
      <xdr:colOff>504825</xdr:colOff>
      <xdr:row>23</xdr:row>
      <xdr:rowOff>123825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A9E95159-7C0C-4795-2CD4-E976C0592F58}"/>
            </a:ext>
          </a:extLst>
        </xdr:cNvPr>
        <xdr:cNvSpPr txBox="1"/>
      </xdr:nvSpPr>
      <xdr:spPr>
        <a:xfrm>
          <a:off x="12306300" y="3981450"/>
          <a:ext cx="1800225" cy="523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2800"/>
            <a:t>BN 07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598714</xdr:colOff>
      <xdr:row>0</xdr:row>
      <xdr:rowOff>68032</xdr:rowOff>
    </xdr:from>
    <xdr:to>
      <xdr:col>18</xdr:col>
      <xdr:colOff>0</xdr:colOff>
      <xdr:row>39</xdr:row>
      <xdr:rowOff>9525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123825</xdr:colOff>
      <xdr:row>17</xdr:row>
      <xdr:rowOff>114300</xdr:rowOff>
    </xdr:from>
    <xdr:to>
      <xdr:col>15</xdr:col>
      <xdr:colOff>409575</xdr:colOff>
      <xdr:row>21</xdr:row>
      <xdr:rowOff>85725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B9D8414D-4CA7-9CFD-18A2-5A6869A3782E}"/>
            </a:ext>
          </a:extLst>
        </xdr:cNvPr>
        <xdr:cNvSpPr txBox="1"/>
      </xdr:nvSpPr>
      <xdr:spPr>
        <a:xfrm>
          <a:off x="11353800" y="3352800"/>
          <a:ext cx="2114550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2800"/>
            <a:t>SGS 08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2719</xdr:colOff>
      <xdr:row>0</xdr:row>
      <xdr:rowOff>95246</xdr:rowOff>
    </xdr:from>
    <xdr:to>
      <xdr:col>17</xdr:col>
      <xdr:colOff>600075</xdr:colOff>
      <xdr:row>38</xdr:row>
      <xdr:rowOff>161925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19050</xdr:colOff>
      <xdr:row>16</xdr:row>
      <xdr:rowOff>161925</xdr:rowOff>
    </xdr:from>
    <xdr:to>
      <xdr:col>16</xdr:col>
      <xdr:colOff>180975</xdr:colOff>
      <xdr:row>20</xdr:row>
      <xdr:rowOff>95250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4BE2AEE7-0D20-34DA-159E-0DA592636259}"/>
            </a:ext>
          </a:extLst>
        </xdr:cNvPr>
        <xdr:cNvSpPr txBox="1"/>
      </xdr:nvSpPr>
      <xdr:spPr>
        <a:xfrm>
          <a:off x="11906250" y="3209925"/>
          <a:ext cx="1990725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2800"/>
            <a:t>MS 09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13605</xdr:colOff>
      <xdr:row>0</xdr:row>
      <xdr:rowOff>108857</xdr:rowOff>
    </xdr:from>
    <xdr:to>
      <xdr:col>17</xdr:col>
      <xdr:colOff>600074</xdr:colOff>
      <xdr:row>40</xdr:row>
      <xdr:rowOff>28575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485775</xdr:colOff>
      <xdr:row>19</xdr:row>
      <xdr:rowOff>9525</xdr:rowOff>
    </xdr:from>
    <xdr:to>
      <xdr:col>16</xdr:col>
      <xdr:colOff>57150</xdr:colOff>
      <xdr:row>23</xdr:row>
      <xdr:rowOff>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243448A-B3E8-55D7-10B4-77BFA5639F4E}"/>
            </a:ext>
          </a:extLst>
        </xdr:cNvPr>
        <xdr:cNvSpPr txBox="1"/>
      </xdr:nvSpPr>
      <xdr:spPr>
        <a:xfrm>
          <a:off x="11458575" y="3629025"/>
          <a:ext cx="2009775" cy="752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2800"/>
            <a:t>TT 10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23132</xdr:colOff>
      <xdr:row>0</xdr:row>
      <xdr:rowOff>95249</xdr:rowOff>
    </xdr:from>
    <xdr:to>
      <xdr:col>17</xdr:col>
      <xdr:colOff>247650</xdr:colOff>
      <xdr:row>41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114300</xdr:colOff>
      <xdr:row>14</xdr:row>
      <xdr:rowOff>85725</xdr:rowOff>
    </xdr:from>
    <xdr:to>
      <xdr:col>16</xdr:col>
      <xdr:colOff>133350</xdr:colOff>
      <xdr:row>18</xdr:row>
      <xdr:rowOff>19050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7F5CDDD4-5A5D-0AEE-01C6-9308DFF21557}"/>
            </a:ext>
          </a:extLst>
        </xdr:cNvPr>
        <xdr:cNvSpPr txBox="1"/>
      </xdr:nvSpPr>
      <xdr:spPr>
        <a:xfrm>
          <a:off x="11620500" y="2752725"/>
          <a:ext cx="1847850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2800"/>
            <a:t>ASF 11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571500</xdr:colOff>
      <xdr:row>0</xdr:row>
      <xdr:rowOff>123825</xdr:rowOff>
    </xdr:from>
    <xdr:to>
      <xdr:col>27</xdr:col>
      <xdr:colOff>600075</xdr:colOff>
      <xdr:row>27</xdr:row>
      <xdr:rowOff>66675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581026</xdr:colOff>
      <xdr:row>29</xdr:row>
      <xdr:rowOff>85724</xdr:rowOff>
    </xdr:from>
    <xdr:to>
      <xdr:col>28</xdr:col>
      <xdr:colOff>9525</xdr:colOff>
      <xdr:row>57</xdr:row>
      <xdr:rowOff>171450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590549</xdr:colOff>
      <xdr:row>60</xdr:row>
      <xdr:rowOff>47625</xdr:rowOff>
    </xdr:from>
    <xdr:to>
      <xdr:col>27</xdr:col>
      <xdr:colOff>609599</xdr:colOff>
      <xdr:row>89</xdr:row>
      <xdr:rowOff>123825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9"/>
  <sheetViews>
    <sheetView tabSelected="1" zoomScaleNormal="100" workbookViewId="0">
      <selection activeCell="AH22" sqref="AH22"/>
    </sheetView>
  </sheetViews>
  <sheetFormatPr defaultRowHeight="15" x14ac:dyDescent="0.25"/>
  <cols>
    <col min="1" max="1" width="6.5703125" bestFit="1" customWidth="1"/>
    <col min="2" max="2" width="7.5703125" bestFit="1" customWidth="1"/>
    <col min="3" max="4" width="6.5703125" bestFit="1" customWidth="1"/>
    <col min="5" max="7" width="5" bestFit="1" customWidth="1"/>
    <col min="8" max="15" width="6.5703125" bestFit="1" customWidth="1"/>
    <col min="16" max="20" width="5" bestFit="1" customWidth="1"/>
    <col min="21" max="23" width="7" bestFit="1" customWidth="1"/>
    <col min="24" max="24" width="7.5703125" bestFit="1" customWidth="1"/>
    <col min="25" max="25" width="6.42578125" customWidth="1"/>
    <col min="26" max="26" width="6.28515625" customWidth="1"/>
    <col min="27" max="27" width="7.140625" customWidth="1"/>
  </cols>
  <sheetData>
    <row r="1" spans="1:27" x14ac:dyDescent="0.25">
      <c r="A1" s="16">
        <v>2000</v>
      </c>
      <c r="B1" s="16">
        <v>2001</v>
      </c>
      <c r="C1" s="16">
        <v>2002</v>
      </c>
      <c r="D1" s="16">
        <v>2003</v>
      </c>
      <c r="E1" s="16">
        <v>2004</v>
      </c>
      <c r="F1" s="16">
        <v>2005</v>
      </c>
      <c r="G1" s="16">
        <v>2006</v>
      </c>
      <c r="H1" s="16">
        <v>2007</v>
      </c>
      <c r="I1" s="16">
        <v>2008</v>
      </c>
      <c r="J1" s="16">
        <v>2009</v>
      </c>
      <c r="K1" s="16">
        <v>2010</v>
      </c>
      <c r="L1" s="16">
        <v>2011</v>
      </c>
      <c r="M1" s="16">
        <v>2012</v>
      </c>
      <c r="N1" s="16">
        <v>2013</v>
      </c>
      <c r="O1" s="16">
        <v>2014</v>
      </c>
      <c r="P1" s="16">
        <v>2015</v>
      </c>
      <c r="Q1" s="16">
        <v>2016</v>
      </c>
      <c r="R1" s="17">
        <v>2017</v>
      </c>
      <c r="S1" s="17">
        <v>2018</v>
      </c>
      <c r="T1" s="17">
        <v>2019</v>
      </c>
      <c r="U1" s="17">
        <v>2020</v>
      </c>
      <c r="V1" s="17">
        <v>2021</v>
      </c>
      <c r="W1" s="17">
        <v>2022</v>
      </c>
      <c r="X1" s="17">
        <v>2023</v>
      </c>
      <c r="Y1" s="17">
        <v>2024</v>
      </c>
      <c r="Z1" s="17">
        <v>2025</v>
      </c>
      <c r="AA1" s="17">
        <v>2026</v>
      </c>
    </row>
    <row r="2" spans="1:27" x14ac:dyDescent="0.25">
      <c r="A2" s="2"/>
      <c r="B2" s="2"/>
      <c r="C2" s="2"/>
      <c r="D2" s="3"/>
      <c r="E2" s="2"/>
      <c r="F2" s="2"/>
      <c r="G2" s="2"/>
      <c r="H2" s="1"/>
      <c r="X2" s="22"/>
    </row>
    <row r="3" spans="1:27" x14ac:dyDescent="0.25">
      <c r="A3" s="4">
        <v>1258.5</v>
      </c>
      <c r="B3" s="4">
        <v>1475.5</v>
      </c>
      <c r="C3" s="4">
        <v>1598.5</v>
      </c>
      <c r="D3" s="4">
        <v>1905.5</v>
      </c>
      <c r="E3" s="4">
        <v>2153</v>
      </c>
      <c r="F3" s="4">
        <v>2314</v>
      </c>
      <c r="G3" s="4">
        <v>2410</v>
      </c>
      <c r="H3" s="4">
        <v>2408.5</v>
      </c>
      <c r="I3" s="4">
        <v>2404.5</v>
      </c>
      <c r="J3" s="4">
        <v>2459.5</v>
      </c>
      <c r="K3" s="4">
        <v>2396.5</v>
      </c>
      <c r="L3" s="4">
        <v>2404.5</v>
      </c>
      <c r="M3" s="4">
        <v>2404.5</v>
      </c>
      <c r="N3" s="4">
        <v>2270.5</v>
      </c>
      <c r="O3" s="4">
        <v>2284.5</v>
      </c>
      <c r="P3" s="4">
        <v>2371</v>
      </c>
      <c r="Q3" s="4">
        <v>2813</v>
      </c>
      <c r="R3" s="4">
        <v>2735</v>
      </c>
      <c r="S3" s="56">
        <v>4222</v>
      </c>
      <c r="T3" s="56">
        <v>5081</v>
      </c>
      <c r="U3" s="56">
        <v>5172.5</v>
      </c>
      <c r="V3" s="56">
        <v>5028.5</v>
      </c>
      <c r="W3" s="56">
        <v>5357.5</v>
      </c>
      <c r="X3" s="112">
        <v>5675.5</v>
      </c>
      <c r="Y3" s="56">
        <f>5913</f>
        <v>5913</v>
      </c>
      <c r="Z3" s="56">
        <v>5791</v>
      </c>
      <c r="AA3" s="56">
        <f>Oreperbranca!B45</f>
        <v>6395</v>
      </c>
    </row>
    <row r="4" spans="1:27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6"/>
    </row>
    <row r="5" spans="1:27" x14ac:dyDescent="0.25">
      <c r="A5" s="2"/>
      <c r="B5" s="2"/>
      <c r="C5" s="2"/>
      <c r="D5" s="2"/>
    </row>
    <row r="6" spans="1:27" x14ac:dyDescent="0.25">
      <c r="A6" s="2"/>
      <c r="B6" s="2"/>
      <c r="C6" s="2"/>
    </row>
    <row r="7" spans="1:27" x14ac:dyDescent="0.25">
      <c r="A7" s="2"/>
      <c r="B7" s="2"/>
      <c r="C7" s="2"/>
    </row>
    <row r="8" spans="1:27" x14ac:dyDescent="0.25">
      <c r="A8" s="2"/>
      <c r="B8" s="2"/>
    </row>
    <row r="9" spans="1:27" x14ac:dyDescent="0.25">
      <c r="A9" s="2"/>
    </row>
  </sheetData>
  <pageMargins left="0.25" right="0.25" top="0.75" bottom="0.75" header="0.3" footer="0.3"/>
  <pageSetup paperSize="9"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45"/>
  <sheetViews>
    <sheetView workbookViewId="0">
      <selection activeCell="G51" sqref="G51"/>
    </sheetView>
  </sheetViews>
  <sheetFormatPr defaultRowHeight="15" x14ac:dyDescent="0.25"/>
  <cols>
    <col min="1" max="1" width="32.5703125" customWidth="1"/>
    <col min="7" max="7" width="10" customWidth="1"/>
    <col min="15" max="15" width="9.7109375" bestFit="1" customWidth="1"/>
    <col min="16" max="16" width="11" customWidth="1"/>
  </cols>
  <sheetData>
    <row r="1" spans="1:10" x14ac:dyDescent="0.25">
      <c r="A1" s="84" t="s">
        <v>46</v>
      </c>
      <c r="B1" s="78" t="s">
        <v>103</v>
      </c>
      <c r="C1" s="78" t="s">
        <v>104</v>
      </c>
      <c r="D1" s="78" t="s">
        <v>105</v>
      </c>
      <c r="E1" s="78" t="s">
        <v>106</v>
      </c>
      <c r="F1" s="99" t="s">
        <v>107</v>
      </c>
      <c r="G1" s="78" t="s">
        <v>93</v>
      </c>
      <c r="H1" s="78" t="s">
        <v>94</v>
      </c>
      <c r="I1" s="126" t="s">
        <v>67</v>
      </c>
      <c r="J1" s="103"/>
    </row>
    <row r="2" spans="1:10" x14ac:dyDescent="0.25">
      <c r="A2" s="82" t="s">
        <v>72</v>
      </c>
      <c r="B2" s="85">
        <v>32</v>
      </c>
      <c r="C2" s="85">
        <v>0</v>
      </c>
      <c r="D2" s="85">
        <v>32</v>
      </c>
      <c r="E2" s="85">
        <v>38</v>
      </c>
      <c r="F2" s="100">
        <v>0</v>
      </c>
      <c r="G2" s="85">
        <v>0</v>
      </c>
      <c r="H2" s="85">
        <v>0</v>
      </c>
      <c r="I2" s="127">
        <v>0</v>
      </c>
      <c r="J2" s="104">
        <f>SUM(B2:I2)</f>
        <v>102</v>
      </c>
    </row>
    <row r="3" spans="1:10" x14ac:dyDescent="0.25">
      <c r="A3" s="82" t="s">
        <v>71</v>
      </c>
      <c r="B3" s="85">
        <v>0</v>
      </c>
      <c r="C3" s="85">
        <v>0</v>
      </c>
      <c r="D3" s="85">
        <v>38</v>
      </c>
      <c r="E3" s="85">
        <v>0</v>
      </c>
      <c r="F3" s="100">
        <v>0</v>
      </c>
      <c r="G3" s="85">
        <v>0</v>
      </c>
      <c r="H3" s="85">
        <v>0</v>
      </c>
      <c r="I3" s="127">
        <v>0</v>
      </c>
      <c r="J3" s="104">
        <f t="shared" ref="J3:J44" si="0">SUM(B3:I3)</f>
        <v>38</v>
      </c>
    </row>
    <row r="4" spans="1:10" x14ac:dyDescent="0.25">
      <c r="A4" s="83" t="s">
        <v>56</v>
      </c>
      <c r="B4" s="86">
        <v>0</v>
      </c>
      <c r="C4" s="86">
        <v>0</v>
      </c>
      <c r="D4" s="86">
        <v>0</v>
      </c>
      <c r="E4" s="86">
        <v>133</v>
      </c>
      <c r="F4" s="101">
        <v>57</v>
      </c>
      <c r="G4" s="86">
        <v>0</v>
      </c>
      <c r="H4" s="86">
        <v>38</v>
      </c>
      <c r="I4" s="128">
        <v>0</v>
      </c>
      <c r="J4" s="104">
        <f t="shared" si="0"/>
        <v>228</v>
      </c>
    </row>
    <row r="5" spans="1:10" x14ac:dyDescent="0.25">
      <c r="A5" s="88" t="s">
        <v>32</v>
      </c>
      <c r="B5" s="9">
        <v>38</v>
      </c>
      <c r="C5" s="9">
        <v>0</v>
      </c>
      <c r="D5" s="9">
        <v>16</v>
      </c>
      <c r="E5" s="9">
        <v>12</v>
      </c>
      <c r="F5" s="102">
        <v>0</v>
      </c>
      <c r="G5" s="9">
        <v>0</v>
      </c>
      <c r="H5" s="9">
        <v>0</v>
      </c>
      <c r="I5" s="129">
        <v>0</v>
      </c>
      <c r="J5" s="104">
        <f t="shared" si="0"/>
        <v>66</v>
      </c>
    </row>
    <row r="6" spans="1:10" x14ac:dyDescent="0.25">
      <c r="A6" s="89" t="s">
        <v>1</v>
      </c>
      <c r="B6" s="9">
        <v>0</v>
      </c>
      <c r="C6" s="9">
        <v>0</v>
      </c>
      <c r="D6" s="9">
        <v>0</v>
      </c>
      <c r="E6" s="9">
        <v>0</v>
      </c>
      <c r="F6" s="102">
        <v>0</v>
      </c>
      <c r="G6" s="9">
        <v>38</v>
      </c>
      <c r="H6" s="9">
        <f>176+38+38</f>
        <v>252</v>
      </c>
      <c r="I6" s="129">
        <v>0</v>
      </c>
      <c r="J6" s="104">
        <f t="shared" si="0"/>
        <v>290</v>
      </c>
    </row>
    <row r="7" spans="1:10" x14ac:dyDescent="0.25">
      <c r="A7" s="89" t="s">
        <v>2</v>
      </c>
      <c r="B7" s="9">
        <f>26+38</f>
        <v>64</v>
      </c>
      <c r="C7" s="9">
        <v>54</v>
      </c>
      <c r="D7" s="9">
        <f>96+8</f>
        <v>104</v>
      </c>
      <c r="E7" s="9">
        <f>38+8</f>
        <v>46</v>
      </c>
      <c r="F7" s="102">
        <v>76</v>
      </c>
      <c r="G7" s="9">
        <v>18</v>
      </c>
      <c r="H7" s="9">
        <v>0</v>
      </c>
      <c r="I7" s="129">
        <v>0</v>
      </c>
      <c r="J7" s="104">
        <f t="shared" si="0"/>
        <v>362</v>
      </c>
    </row>
    <row r="8" spans="1:10" x14ac:dyDescent="0.25">
      <c r="A8" s="89" t="s">
        <v>3</v>
      </c>
      <c r="B8" s="9">
        <v>0</v>
      </c>
      <c r="C8" s="9">
        <v>0</v>
      </c>
      <c r="D8" s="9">
        <v>0</v>
      </c>
      <c r="E8" s="9">
        <v>50</v>
      </c>
      <c r="F8" s="102">
        <v>6</v>
      </c>
      <c r="G8" s="9">
        <v>0</v>
      </c>
      <c r="H8" s="9">
        <v>0</v>
      </c>
      <c r="I8" s="129">
        <v>0</v>
      </c>
      <c r="J8" s="104">
        <f t="shared" si="0"/>
        <v>56</v>
      </c>
    </row>
    <row r="9" spans="1:10" x14ac:dyDescent="0.25">
      <c r="A9" s="89" t="s">
        <v>33</v>
      </c>
      <c r="B9" s="9">
        <v>0</v>
      </c>
      <c r="C9" s="9">
        <v>0</v>
      </c>
      <c r="D9" s="9">
        <v>0</v>
      </c>
      <c r="E9" s="9">
        <v>0</v>
      </c>
      <c r="F9" s="102">
        <v>0</v>
      </c>
      <c r="G9" s="9">
        <v>0</v>
      </c>
      <c r="H9" s="9">
        <v>0</v>
      </c>
      <c r="I9" s="129">
        <v>0</v>
      </c>
      <c r="J9" s="104">
        <f t="shared" si="0"/>
        <v>0</v>
      </c>
    </row>
    <row r="10" spans="1:10" x14ac:dyDescent="0.25">
      <c r="A10" s="89" t="s">
        <v>68</v>
      </c>
      <c r="B10" s="9">
        <v>0</v>
      </c>
      <c r="C10" s="9">
        <v>0</v>
      </c>
      <c r="D10" s="9">
        <v>6</v>
      </c>
      <c r="E10" s="9">
        <v>18</v>
      </c>
      <c r="F10" s="102">
        <v>0</v>
      </c>
      <c r="G10" s="9">
        <v>0</v>
      </c>
      <c r="H10" s="9">
        <v>0</v>
      </c>
      <c r="I10" s="129">
        <v>0</v>
      </c>
      <c r="J10" s="104">
        <f t="shared" si="0"/>
        <v>24</v>
      </c>
    </row>
    <row r="11" spans="1:10" x14ac:dyDescent="0.25">
      <c r="A11" s="89" t="s">
        <v>4</v>
      </c>
      <c r="B11" s="9">
        <f>27+9</f>
        <v>36</v>
      </c>
      <c r="C11" s="9">
        <v>6</v>
      </c>
      <c r="D11" s="9">
        <v>37</v>
      </c>
      <c r="E11" s="9">
        <f>16+4</f>
        <v>20</v>
      </c>
      <c r="F11" s="102">
        <v>30</v>
      </c>
      <c r="G11" s="9">
        <v>0</v>
      </c>
      <c r="H11" s="9">
        <v>16</v>
      </c>
      <c r="I11" s="129">
        <v>0</v>
      </c>
      <c r="J11" s="104">
        <f t="shared" si="0"/>
        <v>145</v>
      </c>
    </row>
    <row r="12" spans="1:10" x14ac:dyDescent="0.25">
      <c r="A12" s="89" t="s">
        <v>5</v>
      </c>
      <c r="B12" s="9">
        <v>44</v>
      </c>
      <c r="C12" s="9">
        <v>20</v>
      </c>
      <c r="D12" s="9">
        <v>89</v>
      </c>
      <c r="E12" s="9">
        <f>23+38+38</f>
        <v>99</v>
      </c>
      <c r="F12" s="102">
        <v>58</v>
      </c>
      <c r="G12" s="9">
        <v>0</v>
      </c>
      <c r="H12" s="9">
        <v>0</v>
      </c>
      <c r="I12" s="129">
        <v>0</v>
      </c>
      <c r="J12" s="104">
        <f t="shared" si="0"/>
        <v>310</v>
      </c>
    </row>
    <row r="13" spans="1:10" x14ac:dyDescent="0.25">
      <c r="A13" s="89" t="s">
        <v>6</v>
      </c>
      <c r="B13" s="9">
        <f>75-6+38</f>
        <v>107</v>
      </c>
      <c r="C13" s="9">
        <v>40</v>
      </c>
      <c r="D13" s="9">
        <f>25+38</f>
        <v>63</v>
      </c>
      <c r="E13" s="9">
        <v>40</v>
      </c>
      <c r="F13" s="102">
        <f>24+8</f>
        <v>32</v>
      </c>
      <c r="G13" s="9">
        <v>0</v>
      </c>
      <c r="H13" s="9">
        <v>45</v>
      </c>
      <c r="I13" s="129">
        <v>0</v>
      </c>
      <c r="J13" s="104">
        <f t="shared" si="0"/>
        <v>327</v>
      </c>
    </row>
    <row r="14" spans="1:10" x14ac:dyDescent="0.25">
      <c r="A14" s="89" t="s">
        <v>26</v>
      </c>
      <c r="B14" s="9">
        <v>7</v>
      </c>
      <c r="C14" s="9">
        <v>0</v>
      </c>
      <c r="D14" s="9">
        <v>0</v>
      </c>
      <c r="E14" s="9">
        <f>50-4</f>
        <v>46</v>
      </c>
      <c r="F14" s="102">
        <v>0</v>
      </c>
      <c r="G14" s="9">
        <v>0</v>
      </c>
      <c r="H14" s="9">
        <v>0</v>
      </c>
      <c r="I14" s="129">
        <v>0</v>
      </c>
      <c r="J14" s="104">
        <f t="shared" si="0"/>
        <v>53</v>
      </c>
    </row>
    <row r="15" spans="1:10" x14ac:dyDescent="0.25">
      <c r="A15" s="89" t="s">
        <v>7</v>
      </c>
      <c r="B15" s="9">
        <v>0</v>
      </c>
      <c r="C15" s="9">
        <v>0</v>
      </c>
      <c r="D15" s="9">
        <v>0</v>
      </c>
      <c r="E15" s="9">
        <v>0</v>
      </c>
      <c r="F15" s="102">
        <v>0</v>
      </c>
      <c r="G15" s="9">
        <v>0</v>
      </c>
      <c r="H15" s="9">
        <v>0</v>
      </c>
      <c r="I15" s="129">
        <v>0</v>
      </c>
      <c r="J15" s="104">
        <f t="shared" si="0"/>
        <v>0</v>
      </c>
    </row>
    <row r="16" spans="1:10" x14ac:dyDescent="0.25">
      <c r="A16" s="89" t="s">
        <v>21</v>
      </c>
      <c r="B16" s="9">
        <v>56</v>
      </c>
      <c r="C16" s="9">
        <v>76</v>
      </c>
      <c r="D16" s="9">
        <f>39+2</f>
        <v>41</v>
      </c>
      <c r="E16" s="9">
        <f>58-2</f>
        <v>56</v>
      </c>
      <c r="F16" s="102">
        <v>36</v>
      </c>
      <c r="G16" s="9">
        <v>0</v>
      </c>
      <c r="H16" s="9">
        <v>0</v>
      </c>
      <c r="I16" s="129">
        <v>0</v>
      </c>
      <c r="J16" s="104">
        <f t="shared" si="0"/>
        <v>265</v>
      </c>
    </row>
    <row r="17" spans="1:10" x14ac:dyDescent="0.25">
      <c r="A17" s="89" t="s">
        <v>28</v>
      </c>
      <c r="B17" s="9">
        <v>0</v>
      </c>
      <c r="C17" s="9">
        <v>0</v>
      </c>
      <c r="D17" s="9">
        <v>0</v>
      </c>
      <c r="E17" s="9">
        <v>0</v>
      </c>
      <c r="F17" s="102">
        <v>0</v>
      </c>
      <c r="G17" s="9">
        <v>138</v>
      </c>
      <c r="H17" s="9">
        <v>0</v>
      </c>
      <c r="I17" s="129">
        <v>0</v>
      </c>
      <c r="J17" s="104">
        <f t="shared" si="0"/>
        <v>138</v>
      </c>
    </row>
    <row r="18" spans="1:10" x14ac:dyDescent="0.25">
      <c r="A18" s="89" t="s">
        <v>29</v>
      </c>
      <c r="B18" s="9">
        <v>0</v>
      </c>
      <c r="C18" s="9">
        <v>0</v>
      </c>
      <c r="D18" s="9">
        <v>0</v>
      </c>
      <c r="E18" s="9">
        <v>0</v>
      </c>
      <c r="F18" s="102">
        <v>0</v>
      </c>
      <c r="G18" s="9">
        <v>106</v>
      </c>
      <c r="H18" s="9">
        <v>0</v>
      </c>
      <c r="I18" s="129">
        <v>0</v>
      </c>
      <c r="J18" s="104">
        <f t="shared" si="0"/>
        <v>106</v>
      </c>
    </row>
    <row r="19" spans="1:10" x14ac:dyDescent="0.25">
      <c r="A19" s="89" t="s">
        <v>22</v>
      </c>
      <c r="B19" s="9">
        <v>36</v>
      </c>
      <c r="C19" s="9">
        <v>0</v>
      </c>
      <c r="D19" s="9">
        <v>18</v>
      </c>
      <c r="E19" s="9">
        <v>0</v>
      </c>
      <c r="F19" s="102">
        <v>0</v>
      </c>
      <c r="G19" s="9">
        <v>0</v>
      </c>
      <c r="H19" s="9">
        <v>28</v>
      </c>
      <c r="I19" s="129">
        <v>30</v>
      </c>
      <c r="J19" s="104">
        <f t="shared" si="0"/>
        <v>112</v>
      </c>
    </row>
    <row r="20" spans="1:10" x14ac:dyDescent="0.25">
      <c r="A20" s="89" t="s">
        <v>27</v>
      </c>
      <c r="B20" s="9">
        <v>0</v>
      </c>
      <c r="C20" s="9">
        <v>0</v>
      </c>
      <c r="D20" s="9">
        <v>0</v>
      </c>
      <c r="E20" s="9">
        <v>0</v>
      </c>
      <c r="F20" s="102">
        <v>0</v>
      </c>
      <c r="G20" s="9">
        <v>38</v>
      </c>
      <c r="H20" s="9">
        <v>0</v>
      </c>
      <c r="I20" s="129">
        <v>0</v>
      </c>
      <c r="J20" s="104">
        <f t="shared" si="0"/>
        <v>38</v>
      </c>
    </row>
    <row r="21" spans="1:10" x14ac:dyDescent="0.25">
      <c r="A21" s="89" t="s">
        <v>79</v>
      </c>
      <c r="B21" s="9">
        <v>0</v>
      </c>
      <c r="C21" s="9">
        <v>0</v>
      </c>
      <c r="D21" s="9">
        <v>0</v>
      </c>
      <c r="E21" s="9">
        <v>0</v>
      </c>
      <c r="F21" s="102">
        <v>0</v>
      </c>
      <c r="G21" s="9">
        <v>38</v>
      </c>
      <c r="H21" s="9">
        <v>0</v>
      </c>
      <c r="I21" s="129">
        <v>0</v>
      </c>
      <c r="J21" s="104">
        <f t="shared" si="0"/>
        <v>38</v>
      </c>
    </row>
    <row r="22" spans="1:10" x14ac:dyDescent="0.25">
      <c r="A22" s="89" t="s">
        <v>8</v>
      </c>
      <c r="B22" s="9">
        <v>38</v>
      </c>
      <c r="C22" s="9">
        <v>0</v>
      </c>
      <c r="D22" s="9">
        <v>0</v>
      </c>
      <c r="E22" s="9">
        <v>0</v>
      </c>
      <c r="F22" s="102">
        <v>0</v>
      </c>
      <c r="G22" s="9">
        <v>0</v>
      </c>
      <c r="H22" s="9">
        <v>0</v>
      </c>
      <c r="I22" s="129">
        <v>0</v>
      </c>
      <c r="J22" s="104">
        <f t="shared" si="0"/>
        <v>38</v>
      </c>
    </row>
    <row r="23" spans="1:10" x14ac:dyDescent="0.25">
      <c r="A23" s="89" t="s">
        <v>91</v>
      </c>
      <c r="B23" s="9">
        <v>0</v>
      </c>
      <c r="C23" s="9">
        <v>0</v>
      </c>
      <c r="D23" s="9">
        <v>0</v>
      </c>
      <c r="E23" s="9">
        <v>38</v>
      </c>
      <c r="F23" s="102">
        <v>0</v>
      </c>
      <c r="G23" s="9">
        <v>0</v>
      </c>
      <c r="H23" s="9">
        <v>0</v>
      </c>
      <c r="I23" s="129">
        <v>0</v>
      </c>
      <c r="J23" s="104">
        <f t="shared" si="0"/>
        <v>38</v>
      </c>
    </row>
    <row r="24" spans="1:10" x14ac:dyDescent="0.25">
      <c r="A24" s="89" t="s">
        <v>25</v>
      </c>
      <c r="B24" s="9">
        <v>38</v>
      </c>
      <c r="C24" s="9">
        <v>0</v>
      </c>
      <c r="D24" s="9">
        <v>0</v>
      </c>
      <c r="E24" s="9">
        <v>0</v>
      </c>
      <c r="F24" s="102">
        <v>0</v>
      </c>
      <c r="G24" s="9">
        <v>18</v>
      </c>
      <c r="H24" s="9">
        <v>0</v>
      </c>
      <c r="I24" s="129">
        <v>38</v>
      </c>
      <c r="J24" s="104">
        <f t="shared" si="0"/>
        <v>94</v>
      </c>
    </row>
    <row r="25" spans="1:10" x14ac:dyDescent="0.25">
      <c r="A25" s="89" t="s">
        <v>73</v>
      </c>
      <c r="B25" s="9">
        <v>23</v>
      </c>
      <c r="C25" s="9">
        <v>0</v>
      </c>
      <c r="D25" s="9">
        <v>15</v>
      </c>
      <c r="E25" s="9">
        <v>0</v>
      </c>
      <c r="F25" s="102">
        <v>0</v>
      </c>
      <c r="G25" s="9">
        <v>0</v>
      </c>
      <c r="H25" s="9">
        <v>0</v>
      </c>
      <c r="I25" s="129">
        <v>0</v>
      </c>
      <c r="J25" s="104">
        <f t="shared" si="0"/>
        <v>38</v>
      </c>
    </row>
    <row r="26" spans="1:10" x14ac:dyDescent="0.25">
      <c r="A26" s="89" t="s">
        <v>9</v>
      </c>
      <c r="B26" s="9">
        <v>58</v>
      </c>
      <c r="C26" s="9">
        <v>38</v>
      </c>
      <c r="D26" s="9">
        <v>40</v>
      </c>
      <c r="E26" s="9">
        <v>38</v>
      </c>
      <c r="F26" s="102">
        <v>21</v>
      </c>
      <c r="G26" s="9">
        <v>0</v>
      </c>
      <c r="H26" s="9">
        <v>0</v>
      </c>
      <c r="I26" s="129">
        <v>0</v>
      </c>
      <c r="J26" s="104">
        <f t="shared" si="0"/>
        <v>195</v>
      </c>
    </row>
    <row r="27" spans="1:10" x14ac:dyDescent="0.25">
      <c r="A27" s="89" t="s">
        <v>10</v>
      </c>
      <c r="B27" s="9">
        <v>0</v>
      </c>
      <c r="C27" s="9">
        <v>34</v>
      </c>
      <c r="D27" s="9">
        <v>0</v>
      </c>
      <c r="E27" s="9">
        <v>0</v>
      </c>
      <c r="F27" s="102">
        <v>0</v>
      </c>
      <c r="G27" s="9">
        <v>0</v>
      </c>
      <c r="H27" s="9">
        <v>0</v>
      </c>
      <c r="I27" s="129">
        <v>38</v>
      </c>
      <c r="J27" s="104">
        <f t="shared" si="0"/>
        <v>72</v>
      </c>
    </row>
    <row r="28" spans="1:10" x14ac:dyDescent="0.25">
      <c r="A28" s="89" t="s">
        <v>11</v>
      </c>
      <c r="B28" s="9">
        <v>52</v>
      </c>
      <c r="C28" s="9">
        <v>0</v>
      </c>
      <c r="D28" s="9">
        <v>38</v>
      </c>
      <c r="E28" s="9">
        <v>38</v>
      </c>
      <c r="F28" s="102">
        <v>22</v>
      </c>
      <c r="G28" s="9">
        <v>0</v>
      </c>
      <c r="H28" s="9">
        <v>0</v>
      </c>
      <c r="I28" s="129">
        <v>0</v>
      </c>
      <c r="J28" s="104">
        <f t="shared" si="0"/>
        <v>150</v>
      </c>
    </row>
    <row r="29" spans="1:10" x14ac:dyDescent="0.25">
      <c r="A29" s="89" t="s">
        <v>12</v>
      </c>
      <c r="B29" s="9">
        <v>28</v>
      </c>
      <c r="C29" s="9">
        <v>0</v>
      </c>
      <c r="D29" s="9">
        <v>13</v>
      </c>
      <c r="E29" s="9">
        <v>18</v>
      </c>
      <c r="F29" s="102">
        <f>15+38</f>
        <v>53</v>
      </c>
      <c r="G29" s="9">
        <v>0</v>
      </c>
      <c r="H29" s="9">
        <v>0</v>
      </c>
      <c r="I29" s="129">
        <v>0</v>
      </c>
      <c r="J29" s="104">
        <f t="shared" si="0"/>
        <v>112</v>
      </c>
    </row>
    <row r="30" spans="1:10" x14ac:dyDescent="0.25">
      <c r="A30" s="89" t="s">
        <v>24</v>
      </c>
      <c r="B30" s="9">
        <v>0</v>
      </c>
      <c r="C30" s="9">
        <v>0</v>
      </c>
      <c r="D30" s="9">
        <v>0</v>
      </c>
      <c r="E30" s="9">
        <v>38</v>
      </c>
      <c r="F30" s="102">
        <v>0</v>
      </c>
      <c r="G30" s="9">
        <v>0</v>
      </c>
      <c r="H30" s="9">
        <v>0</v>
      </c>
      <c r="I30" s="129">
        <v>0</v>
      </c>
      <c r="J30" s="104">
        <f t="shared" si="0"/>
        <v>38</v>
      </c>
    </row>
    <row r="31" spans="1:10" x14ac:dyDescent="0.25">
      <c r="A31" s="89" t="s">
        <v>20</v>
      </c>
      <c r="B31" s="9">
        <v>38</v>
      </c>
      <c r="C31" s="9">
        <f>9+6+10</f>
        <v>25</v>
      </c>
      <c r="D31" s="9">
        <v>4</v>
      </c>
      <c r="E31" s="9">
        <v>0</v>
      </c>
      <c r="F31" s="102">
        <v>12</v>
      </c>
      <c r="G31" s="9">
        <v>0</v>
      </c>
      <c r="H31" s="9">
        <v>0</v>
      </c>
      <c r="I31" s="129">
        <v>0</v>
      </c>
      <c r="J31" s="104">
        <f t="shared" si="0"/>
        <v>79</v>
      </c>
    </row>
    <row r="32" spans="1:10" x14ac:dyDescent="0.25">
      <c r="A32" s="89" t="s">
        <v>13</v>
      </c>
      <c r="B32" s="9">
        <v>65</v>
      </c>
      <c r="C32" s="9">
        <v>38</v>
      </c>
      <c r="D32" s="9">
        <v>34</v>
      </c>
      <c r="E32" s="9">
        <v>21</v>
      </c>
      <c r="F32" s="102">
        <f>28+38</f>
        <v>66</v>
      </c>
      <c r="G32" s="9">
        <v>0</v>
      </c>
      <c r="H32" s="9">
        <v>0</v>
      </c>
      <c r="I32" s="129">
        <v>0</v>
      </c>
      <c r="J32" s="104">
        <f t="shared" si="0"/>
        <v>224</v>
      </c>
    </row>
    <row r="33" spans="1:10" x14ac:dyDescent="0.25">
      <c r="A33" s="89" t="s">
        <v>14</v>
      </c>
      <c r="B33" s="9">
        <f>25-11</f>
        <v>14</v>
      </c>
      <c r="C33" s="9">
        <v>16</v>
      </c>
      <c r="D33" s="9">
        <f>38-6</f>
        <v>32</v>
      </c>
      <c r="E33" s="9">
        <f>27-9</f>
        <v>18</v>
      </c>
      <c r="F33" s="102">
        <v>8</v>
      </c>
      <c r="G33" s="9">
        <v>0</v>
      </c>
      <c r="H33" s="9">
        <v>0</v>
      </c>
      <c r="I33" s="129">
        <v>0</v>
      </c>
      <c r="J33" s="104">
        <f t="shared" si="0"/>
        <v>88</v>
      </c>
    </row>
    <row r="34" spans="1:10" x14ac:dyDescent="0.25">
      <c r="A34" s="89" t="s">
        <v>15</v>
      </c>
      <c r="B34" s="9">
        <v>0</v>
      </c>
      <c r="C34" s="9">
        <v>0</v>
      </c>
      <c r="D34" s="9">
        <v>0</v>
      </c>
      <c r="E34" s="9">
        <v>0</v>
      </c>
      <c r="F34" s="102">
        <v>0</v>
      </c>
      <c r="G34" s="9">
        <v>0</v>
      </c>
      <c r="H34" s="9">
        <v>0</v>
      </c>
      <c r="I34" s="129">
        <v>0</v>
      </c>
      <c r="J34" s="104">
        <f t="shared" si="0"/>
        <v>0</v>
      </c>
    </row>
    <row r="35" spans="1:10" x14ac:dyDescent="0.25">
      <c r="A35" s="89" t="s">
        <v>16</v>
      </c>
      <c r="B35" s="9">
        <v>6</v>
      </c>
      <c r="C35" s="9">
        <v>48</v>
      </c>
      <c r="D35" s="9">
        <v>38</v>
      </c>
      <c r="E35" s="9">
        <f>3+38</f>
        <v>41</v>
      </c>
      <c r="F35" s="102">
        <v>25</v>
      </c>
      <c r="G35" s="9">
        <v>0</v>
      </c>
      <c r="H35" s="9">
        <v>0</v>
      </c>
      <c r="I35" s="129">
        <v>0</v>
      </c>
      <c r="J35" s="104">
        <f t="shared" si="0"/>
        <v>158</v>
      </c>
    </row>
    <row r="36" spans="1:10" x14ac:dyDescent="0.25">
      <c r="A36" s="89" t="s">
        <v>17</v>
      </c>
      <c r="B36" s="9">
        <v>56</v>
      </c>
      <c r="C36" s="9">
        <f>34+2</f>
        <v>36</v>
      </c>
      <c r="D36" s="9">
        <v>45</v>
      </c>
      <c r="E36" s="9">
        <f>46+8+30</f>
        <v>84</v>
      </c>
      <c r="F36" s="102">
        <v>26</v>
      </c>
      <c r="G36" s="9">
        <v>0</v>
      </c>
      <c r="H36" s="9">
        <v>0</v>
      </c>
      <c r="I36" s="129">
        <v>0</v>
      </c>
      <c r="J36" s="104">
        <f t="shared" si="0"/>
        <v>247</v>
      </c>
    </row>
    <row r="37" spans="1:10" x14ac:dyDescent="0.25">
      <c r="A37" s="89" t="s">
        <v>49</v>
      </c>
      <c r="B37" s="9">
        <v>0</v>
      </c>
      <c r="C37" s="9">
        <v>0</v>
      </c>
      <c r="D37" s="9">
        <v>0</v>
      </c>
      <c r="E37" s="9">
        <v>0</v>
      </c>
      <c r="F37" s="102">
        <v>0</v>
      </c>
      <c r="G37" s="9">
        <v>0</v>
      </c>
      <c r="H37" s="9">
        <v>0</v>
      </c>
      <c r="I37" s="129">
        <f>168+22</f>
        <v>190</v>
      </c>
      <c r="J37" s="104">
        <f t="shared" si="0"/>
        <v>190</v>
      </c>
    </row>
    <row r="38" spans="1:10" x14ac:dyDescent="0.25">
      <c r="A38" s="89" t="s">
        <v>70</v>
      </c>
      <c r="B38" s="9">
        <v>0</v>
      </c>
      <c r="C38" s="9">
        <v>12</v>
      </c>
      <c r="D38" s="9">
        <v>0</v>
      </c>
      <c r="E38" s="9">
        <v>0</v>
      </c>
      <c r="F38" s="102">
        <v>56</v>
      </c>
      <c r="G38" s="9">
        <v>38</v>
      </c>
      <c r="H38" s="9">
        <f>102-38</f>
        <v>64</v>
      </c>
      <c r="I38" s="129">
        <f>456-6-11+26-24-21</f>
        <v>420</v>
      </c>
      <c r="J38" s="104">
        <f t="shared" si="0"/>
        <v>590</v>
      </c>
    </row>
    <row r="39" spans="1:10" x14ac:dyDescent="0.25">
      <c r="A39" s="89" t="s">
        <v>69</v>
      </c>
      <c r="B39" s="9">
        <v>0</v>
      </c>
      <c r="C39" s="9">
        <v>0</v>
      </c>
      <c r="D39" s="9">
        <v>0</v>
      </c>
      <c r="E39" s="9">
        <v>0</v>
      </c>
      <c r="F39" s="102">
        <v>0</v>
      </c>
      <c r="G39" s="9">
        <v>0</v>
      </c>
      <c r="H39" s="9">
        <v>0</v>
      </c>
      <c r="I39" s="129">
        <v>106</v>
      </c>
      <c r="J39" s="104">
        <f t="shared" si="0"/>
        <v>106</v>
      </c>
    </row>
    <row r="40" spans="1:10" x14ac:dyDescent="0.25">
      <c r="A40" s="89" t="s">
        <v>18</v>
      </c>
      <c r="B40" s="9">
        <v>68</v>
      </c>
      <c r="C40" s="9">
        <v>0</v>
      </c>
      <c r="D40" s="9">
        <v>0</v>
      </c>
      <c r="E40" s="9">
        <v>0</v>
      </c>
      <c r="F40" s="102">
        <v>0</v>
      </c>
      <c r="G40" s="9">
        <v>0</v>
      </c>
      <c r="H40" s="9">
        <f>8+10</f>
        <v>18</v>
      </c>
      <c r="I40" s="129">
        <v>0</v>
      </c>
      <c r="J40" s="104">
        <f t="shared" si="0"/>
        <v>86</v>
      </c>
    </row>
    <row r="41" spans="1:10" x14ac:dyDescent="0.25">
      <c r="A41" s="89" t="s">
        <v>30</v>
      </c>
      <c r="B41" s="9">
        <v>0</v>
      </c>
      <c r="C41" s="9">
        <v>0</v>
      </c>
      <c r="D41" s="9">
        <v>0</v>
      </c>
      <c r="E41" s="9">
        <v>6</v>
      </c>
      <c r="F41" s="102">
        <v>32</v>
      </c>
      <c r="G41" s="9">
        <f>815+37+38+38+38+4</f>
        <v>970</v>
      </c>
      <c r="H41" s="9">
        <v>0</v>
      </c>
      <c r="I41" s="129">
        <v>0</v>
      </c>
      <c r="J41" s="104">
        <f t="shared" si="0"/>
        <v>1008</v>
      </c>
    </row>
    <row r="42" spans="1:10" x14ac:dyDescent="0.25">
      <c r="A42" s="89" t="s">
        <v>90</v>
      </c>
      <c r="B42" s="9">
        <v>0</v>
      </c>
      <c r="C42" s="9">
        <v>0</v>
      </c>
      <c r="D42" s="9">
        <v>0</v>
      </c>
      <c r="E42" s="9">
        <v>0</v>
      </c>
      <c r="F42" s="102">
        <v>0</v>
      </c>
      <c r="G42" s="9">
        <v>0</v>
      </c>
      <c r="H42" s="9">
        <v>0</v>
      </c>
      <c r="I42" s="129">
        <v>0</v>
      </c>
      <c r="J42" s="104">
        <f t="shared" si="0"/>
        <v>0</v>
      </c>
    </row>
    <row r="43" spans="1:10" x14ac:dyDescent="0.25">
      <c r="A43" s="89" t="s">
        <v>23</v>
      </c>
      <c r="B43" s="9">
        <v>24</v>
      </c>
      <c r="C43" s="9">
        <v>0</v>
      </c>
      <c r="D43" s="9">
        <v>12</v>
      </c>
      <c r="E43" s="9">
        <f>12+12</f>
        <v>24</v>
      </c>
      <c r="F43" s="102">
        <v>18</v>
      </c>
      <c r="G43" s="9">
        <v>0</v>
      </c>
      <c r="H43" s="9">
        <v>0</v>
      </c>
      <c r="I43" s="129">
        <v>0</v>
      </c>
      <c r="J43" s="104">
        <f t="shared" si="0"/>
        <v>78</v>
      </c>
    </row>
    <row r="44" spans="1:10" ht="15.75" thickBot="1" x14ac:dyDescent="0.3">
      <c r="A44" s="90" t="s">
        <v>19</v>
      </c>
      <c r="B44" s="74">
        <v>13</v>
      </c>
      <c r="C44" s="74">
        <f>8-2</f>
        <v>6</v>
      </c>
      <c r="D44" s="74">
        <f>11-6</f>
        <v>5</v>
      </c>
      <c r="E44" s="74">
        <v>26</v>
      </c>
      <c r="F44" s="105">
        <v>18</v>
      </c>
      <c r="G44" s="130">
        <v>0</v>
      </c>
      <c r="H44" s="130">
        <v>0</v>
      </c>
      <c r="I44" s="130">
        <v>0</v>
      </c>
      <c r="J44" s="104">
        <f t="shared" si="0"/>
        <v>68</v>
      </c>
    </row>
    <row r="45" spans="1:10" ht="15.75" thickBot="1" x14ac:dyDescent="0.3">
      <c r="B45" s="106">
        <f t="shared" ref="B45:J45" si="1">SUM(B1:B44)</f>
        <v>941</v>
      </c>
      <c r="C45" s="107">
        <f t="shared" si="1"/>
        <v>449</v>
      </c>
      <c r="D45" s="107">
        <f t="shared" si="1"/>
        <v>720</v>
      </c>
      <c r="E45" s="107">
        <f t="shared" si="1"/>
        <v>948</v>
      </c>
      <c r="F45" s="108">
        <f t="shared" si="1"/>
        <v>652</v>
      </c>
      <c r="G45" s="108">
        <f t="shared" si="1"/>
        <v>1402</v>
      </c>
      <c r="H45" s="108">
        <f t="shared" si="1"/>
        <v>461</v>
      </c>
      <c r="I45" s="108">
        <f t="shared" si="1"/>
        <v>822</v>
      </c>
      <c r="J45" s="109">
        <f t="shared" si="1"/>
        <v>6395</v>
      </c>
    </row>
  </sheetData>
  <sortState xmlns:xlrd2="http://schemas.microsoft.com/office/spreadsheetml/2017/richdata2" ref="A4:F45">
    <sortCondition ref="A4"/>
  </sortState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7" orientation="landscape" r:id="rId1"/>
  <headerFooter>
    <oddFooter>&amp;A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45"/>
  <sheetViews>
    <sheetView workbookViewId="0">
      <selection activeCell="AC21" sqref="AC21"/>
    </sheetView>
  </sheetViews>
  <sheetFormatPr defaultRowHeight="15" x14ac:dyDescent="0.25"/>
  <cols>
    <col min="1" max="1" width="42.140625" customWidth="1"/>
    <col min="2" max="2" width="26.140625" customWidth="1"/>
  </cols>
  <sheetData>
    <row r="1" spans="1:2" x14ac:dyDescent="0.25">
      <c r="A1" s="79" t="s">
        <v>46</v>
      </c>
      <c r="B1" s="79" t="s">
        <v>55</v>
      </c>
    </row>
    <row r="2" spans="1:2" x14ac:dyDescent="0.25">
      <c r="A2" s="91" t="s">
        <v>7</v>
      </c>
      <c r="B2" s="92">
        <v>0</v>
      </c>
    </row>
    <row r="3" spans="1:2" x14ac:dyDescent="0.25">
      <c r="A3" s="91" t="s">
        <v>15</v>
      </c>
      <c r="B3" s="92">
        <v>0</v>
      </c>
    </row>
    <row r="4" spans="1:2" x14ac:dyDescent="0.25">
      <c r="A4" s="91" t="s">
        <v>88</v>
      </c>
      <c r="B4" s="92">
        <v>0</v>
      </c>
    </row>
    <row r="5" spans="1:2" x14ac:dyDescent="0.25">
      <c r="A5" s="91" t="s">
        <v>33</v>
      </c>
      <c r="B5" s="92">
        <v>0</v>
      </c>
    </row>
    <row r="6" spans="1:2" x14ac:dyDescent="0.25">
      <c r="A6" s="91" t="s">
        <v>27</v>
      </c>
      <c r="B6" s="92">
        <v>1</v>
      </c>
    </row>
    <row r="7" spans="1:2" x14ac:dyDescent="0.25">
      <c r="A7" s="91" t="s">
        <v>79</v>
      </c>
      <c r="B7" s="92">
        <v>1</v>
      </c>
    </row>
    <row r="8" spans="1:2" x14ac:dyDescent="0.25">
      <c r="A8" s="91" t="s">
        <v>24</v>
      </c>
      <c r="B8" s="92">
        <v>1</v>
      </c>
    </row>
    <row r="9" spans="1:2" x14ac:dyDescent="0.25">
      <c r="A9" s="91" t="s">
        <v>68</v>
      </c>
      <c r="B9" s="92">
        <v>1</v>
      </c>
    </row>
    <row r="10" spans="1:2" x14ac:dyDescent="0.25">
      <c r="A10" s="91" t="s">
        <v>8</v>
      </c>
      <c r="B10" s="92">
        <v>1</v>
      </c>
    </row>
    <row r="11" spans="1:2" x14ac:dyDescent="0.25">
      <c r="A11" s="91" t="s">
        <v>91</v>
      </c>
      <c r="B11" s="92">
        <v>1</v>
      </c>
    </row>
    <row r="12" spans="1:2" x14ac:dyDescent="0.25">
      <c r="A12" s="94" t="s">
        <v>71</v>
      </c>
      <c r="B12" s="95">
        <v>1</v>
      </c>
    </row>
    <row r="13" spans="1:2" x14ac:dyDescent="0.25">
      <c r="A13" s="91" t="s">
        <v>73</v>
      </c>
      <c r="B13" s="92">
        <v>1</v>
      </c>
    </row>
    <row r="14" spans="1:2" x14ac:dyDescent="0.25">
      <c r="A14" s="91" t="s">
        <v>32</v>
      </c>
      <c r="B14" s="92">
        <v>2</v>
      </c>
    </row>
    <row r="15" spans="1:2" x14ac:dyDescent="0.25">
      <c r="A15" s="91" t="s">
        <v>26</v>
      </c>
      <c r="B15" s="92">
        <f>1+1</f>
        <v>2</v>
      </c>
    </row>
    <row r="16" spans="1:2" x14ac:dyDescent="0.25">
      <c r="A16" s="91" t="s">
        <v>19</v>
      </c>
      <c r="B16" s="92">
        <f>1+1</f>
        <v>2</v>
      </c>
    </row>
    <row r="17" spans="1:2" x14ac:dyDescent="0.25">
      <c r="A17" s="91" t="s">
        <v>3</v>
      </c>
      <c r="B17" s="92">
        <v>2</v>
      </c>
    </row>
    <row r="18" spans="1:2" x14ac:dyDescent="0.25">
      <c r="A18" s="91" t="s">
        <v>10</v>
      </c>
      <c r="B18" s="92">
        <v>2</v>
      </c>
    </row>
    <row r="19" spans="1:2" x14ac:dyDescent="0.25">
      <c r="A19" s="91" t="s">
        <v>18</v>
      </c>
      <c r="B19" s="92">
        <f>2+1</f>
        <v>3</v>
      </c>
    </row>
    <row r="20" spans="1:2" x14ac:dyDescent="0.25">
      <c r="A20" s="91" t="s">
        <v>20</v>
      </c>
      <c r="B20" s="92">
        <f>2+1</f>
        <v>3</v>
      </c>
    </row>
    <row r="21" spans="1:2" x14ac:dyDescent="0.25">
      <c r="A21" s="93" t="s">
        <v>72</v>
      </c>
      <c r="B21" s="92">
        <v>3</v>
      </c>
    </row>
    <row r="22" spans="1:2" x14ac:dyDescent="0.25">
      <c r="A22" s="91" t="s">
        <v>25</v>
      </c>
      <c r="B22" s="92">
        <f>1+2</f>
        <v>3</v>
      </c>
    </row>
    <row r="23" spans="1:2" x14ac:dyDescent="0.25">
      <c r="A23" s="91" t="s">
        <v>29</v>
      </c>
      <c r="B23" s="92">
        <v>3</v>
      </c>
    </row>
    <row r="24" spans="1:2" x14ac:dyDescent="0.25">
      <c r="A24" s="91" t="s">
        <v>22</v>
      </c>
      <c r="B24" s="92">
        <v>3</v>
      </c>
    </row>
    <row r="25" spans="1:2" x14ac:dyDescent="0.25">
      <c r="A25" s="91" t="s">
        <v>14</v>
      </c>
      <c r="B25" s="92">
        <v>3</v>
      </c>
    </row>
    <row r="26" spans="1:2" x14ac:dyDescent="0.25">
      <c r="A26" s="91" t="s">
        <v>11</v>
      </c>
      <c r="B26" s="92">
        <f>3+1</f>
        <v>4</v>
      </c>
    </row>
    <row r="27" spans="1:2" x14ac:dyDescent="0.25">
      <c r="A27" s="91" t="s">
        <v>28</v>
      </c>
      <c r="B27" s="92">
        <f>2+2</f>
        <v>4</v>
      </c>
    </row>
    <row r="28" spans="1:2" x14ac:dyDescent="0.25">
      <c r="A28" s="91" t="s">
        <v>69</v>
      </c>
      <c r="B28" s="92">
        <v>4</v>
      </c>
    </row>
    <row r="29" spans="1:2" x14ac:dyDescent="0.25">
      <c r="A29" s="91" t="s">
        <v>12</v>
      </c>
      <c r="B29" s="92">
        <v>5</v>
      </c>
    </row>
    <row r="30" spans="1:2" x14ac:dyDescent="0.25">
      <c r="A30" s="91" t="s">
        <v>23</v>
      </c>
      <c r="B30" s="92">
        <f>2+3</f>
        <v>5</v>
      </c>
    </row>
    <row r="31" spans="1:2" x14ac:dyDescent="0.25">
      <c r="A31" s="91" t="s">
        <v>49</v>
      </c>
      <c r="B31" s="92">
        <v>5</v>
      </c>
    </row>
    <row r="32" spans="1:2" x14ac:dyDescent="0.25">
      <c r="A32" s="91" t="s">
        <v>16</v>
      </c>
      <c r="B32" s="92">
        <f>3+2+1</f>
        <v>6</v>
      </c>
    </row>
    <row r="33" spans="1:2" x14ac:dyDescent="0.25">
      <c r="A33" s="91" t="s">
        <v>13</v>
      </c>
      <c r="B33" s="92">
        <v>6</v>
      </c>
    </row>
    <row r="34" spans="1:2" x14ac:dyDescent="0.25">
      <c r="A34" s="96" t="s">
        <v>56</v>
      </c>
      <c r="B34" s="97">
        <f>4+2</f>
        <v>6</v>
      </c>
    </row>
    <row r="35" spans="1:2" x14ac:dyDescent="0.25">
      <c r="A35" s="91" t="s">
        <v>9</v>
      </c>
      <c r="B35" s="92">
        <f>5+2</f>
        <v>7</v>
      </c>
    </row>
    <row r="36" spans="1:2" x14ac:dyDescent="0.25">
      <c r="A36" s="91" t="s">
        <v>4</v>
      </c>
      <c r="B36" s="92">
        <f>7+1</f>
        <v>8</v>
      </c>
    </row>
    <row r="37" spans="1:2" x14ac:dyDescent="0.25">
      <c r="A37" s="91" t="s">
        <v>1</v>
      </c>
      <c r="B37" s="92">
        <v>8</v>
      </c>
    </row>
    <row r="38" spans="1:2" x14ac:dyDescent="0.25">
      <c r="A38" s="91" t="s">
        <v>21</v>
      </c>
      <c r="B38" s="92">
        <f>7+1</f>
        <v>8</v>
      </c>
    </row>
    <row r="39" spans="1:2" x14ac:dyDescent="0.25">
      <c r="A39" s="91" t="s">
        <v>17</v>
      </c>
      <c r="B39" s="92">
        <f>5+3+1</f>
        <v>9</v>
      </c>
    </row>
    <row r="40" spans="1:2" x14ac:dyDescent="0.25">
      <c r="A40" s="91" t="s">
        <v>5</v>
      </c>
      <c r="B40" s="92">
        <v>9</v>
      </c>
    </row>
    <row r="41" spans="1:2" x14ac:dyDescent="0.25">
      <c r="A41" s="91" t="s">
        <v>6</v>
      </c>
      <c r="B41" s="92">
        <v>10</v>
      </c>
    </row>
    <row r="42" spans="1:2" x14ac:dyDescent="0.25">
      <c r="A42" s="91" t="s">
        <v>2</v>
      </c>
      <c r="B42" s="92">
        <v>12</v>
      </c>
    </row>
    <row r="43" spans="1:2" x14ac:dyDescent="0.25">
      <c r="A43" s="91" t="s">
        <v>70</v>
      </c>
      <c r="B43" s="92">
        <v>17</v>
      </c>
    </row>
    <row r="44" spans="1:2" x14ac:dyDescent="0.25">
      <c r="A44" s="91" t="s">
        <v>30</v>
      </c>
      <c r="B44" s="92">
        <v>27</v>
      </c>
    </row>
    <row r="45" spans="1:2" ht="21" x14ac:dyDescent="0.35">
      <c r="A45" s="9"/>
      <c r="B45" s="98">
        <f>SUM(B2:B44)</f>
        <v>199</v>
      </c>
    </row>
  </sheetData>
  <sortState xmlns:xlrd2="http://schemas.microsoft.com/office/spreadsheetml/2017/richdata2" ref="A2:B45">
    <sortCondition ref="B1:B45"/>
  </sortState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4" orientation="landscape" r:id="rId1"/>
  <headerFooter>
    <oddFooter>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E10"/>
  <sheetViews>
    <sheetView workbookViewId="0">
      <selection activeCell="B9" sqref="B9"/>
    </sheetView>
  </sheetViews>
  <sheetFormatPr defaultRowHeight="15" x14ac:dyDescent="0.25"/>
  <cols>
    <col min="1" max="1" width="21.85546875" customWidth="1"/>
    <col min="2" max="2" width="7.42578125" bestFit="1" customWidth="1"/>
    <col min="3" max="4" width="7.28515625" bestFit="1" customWidth="1"/>
  </cols>
  <sheetData>
    <row r="1" spans="1:5" s="73" customFormat="1" x14ac:dyDescent="0.25">
      <c r="B1" s="73" t="s">
        <v>57</v>
      </c>
      <c r="C1" s="73" t="s">
        <v>58</v>
      </c>
      <c r="D1" s="73" t="s">
        <v>59</v>
      </c>
      <c r="E1" s="28" t="s">
        <v>65</v>
      </c>
    </row>
    <row r="2" spans="1:5" x14ac:dyDescent="0.25">
      <c r="A2" t="s">
        <v>37</v>
      </c>
      <c r="B2">
        <v>226</v>
      </c>
      <c r="C2">
        <v>24</v>
      </c>
      <c r="D2">
        <v>0</v>
      </c>
      <c r="E2" s="56">
        <f>SUM(B2:D2)</f>
        <v>250</v>
      </c>
    </row>
    <row r="3" spans="1:5" x14ac:dyDescent="0.25">
      <c r="A3" t="s">
        <v>60</v>
      </c>
      <c r="B3">
        <v>176</v>
      </c>
      <c r="C3">
        <v>0</v>
      </c>
      <c r="D3">
        <v>0</v>
      </c>
      <c r="E3" s="56">
        <f t="shared" ref="E3:E9" si="0">SUM(B3:D3)</f>
        <v>176</v>
      </c>
    </row>
    <row r="4" spans="1:5" x14ac:dyDescent="0.25">
      <c r="A4" t="s">
        <v>61</v>
      </c>
      <c r="B4">
        <v>131</v>
      </c>
      <c r="C4">
        <v>12</v>
      </c>
      <c r="D4">
        <v>33</v>
      </c>
      <c r="E4" s="56">
        <f t="shared" si="0"/>
        <v>176</v>
      </c>
    </row>
    <row r="5" spans="1:5" x14ac:dyDescent="0.25">
      <c r="A5" t="s">
        <v>62</v>
      </c>
      <c r="B5">
        <f>30+8</f>
        <v>38</v>
      </c>
      <c r="C5">
        <v>32</v>
      </c>
      <c r="D5">
        <v>38</v>
      </c>
      <c r="E5" s="56">
        <f t="shared" si="0"/>
        <v>108</v>
      </c>
    </row>
    <row r="6" spans="1:5" x14ac:dyDescent="0.25">
      <c r="A6" t="s">
        <v>63</v>
      </c>
      <c r="B6">
        <v>0</v>
      </c>
      <c r="C6">
        <v>0</v>
      </c>
      <c r="D6">
        <f>44+9</f>
        <v>53</v>
      </c>
      <c r="E6" s="56">
        <f t="shared" si="0"/>
        <v>53</v>
      </c>
    </row>
    <row r="7" spans="1:5" x14ac:dyDescent="0.25">
      <c r="A7" t="s">
        <v>64</v>
      </c>
      <c r="B7">
        <v>44</v>
      </c>
      <c r="C7">
        <v>30</v>
      </c>
      <c r="D7">
        <v>6</v>
      </c>
      <c r="E7" s="56">
        <f t="shared" si="0"/>
        <v>80</v>
      </c>
    </row>
    <row r="8" spans="1:5" x14ac:dyDescent="0.25">
      <c r="A8" t="s">
        <v>66</v>
      </c>
      <c r="B8">
        <f>239+4</f>
        <v>243</v>
      </c>
      <c r="C8">
        <v>0</v>
      </c>
      <c r="D8">
        <v>0</v>
      </c>
      <c r="E8" s="56">
        <f t="shared" si="0"/>
        <v>243</v>
      </c>
    </row>
    <row r="9" spans="1:5" x14ac:dyDescent="0.25">
      <c r="A9" t="s">
        <v>89</v>
      </c>
      <c r="B9">
        <f>13+38+38</f>
        <v>89</v>
      </c>
      <c r="C9">
        <v>0</v>
      </c>
      <c r="D9">
        <v>0</v>
      </c>
      <c r="E9" s="56">
        <f t="shared" si="0"/>
        <v>89</v>
      </c>
    </row>
    <row r="10" spans="1:5" x14ac:dyDescent="0.25">
      <c r="A10" s="56" t="s">
        <v>65</v>
      </c>
      <c r="B10" s="56">
        <f>SUM(B2:B9)</f>
        <v>947</v>
      </c>
      <c r="C10" s="56">
        <f t="shared" ref="C10:E10" si="1">SUM(C2:C9)</f>
        <v>98</v>
      </c>
      <c r="D10" s="56">
        <f t="shared" si="1"/>
        <v>130</v>
      </c>
      <c r="E10" s="56">
        <f t="shared" si="1"/>
        <v>1175</v>
      </c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orientation="landscape" r:id="rId1"/>
  <headerFooter>
    <oddFooter>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45"/>
  <sheetViews>
    <sheetView topLeftCell="A3" zoomScaleNormal="100" workbookViewId="0">
      <selection activeCell="AA14" sqref="AA14"/>
    </sheetView>
  </sheetViews>
  <sheetFormatPr defaultRowHeight="15" x14ac:dyDescent="0.25"/>
  <cols>
    <col min="1" max="1" width="42.42578125" customWidth="1"/>
    <col min="2" max="2" width="26.28515625" customWidth="1"/>
  </cols>
  <sheetData>
    <row r="1" spans="1:2" x14ac:dyDescent="0.25">
      <c r="A1" s="29" t="s">
        <v>0</v>
      </c>
      <c r="B1" s="29" t="s">
        <v>31</v>
      </c>
    </row>
    <row r="2" spans="1:2" x14ac:dyDescent="0.25">
      <c r="A2" s="57" t="s">
        <v>88</v>
      </c>
      <c r="B2" s="31">
        <v>0</v>
      </c>
    </row>
    <row r="3" spans="1:2" x14ac:dyDescent="0.25">
      <c r="A3" s="30" t="s">
        <v>15</v>
      </c>
      <c r="B3" s="31">
        <v>0</v>
      </c>
    </row>
    <row r="4" spans="1:2" x14ac:dyDescent="0.25">
      <c r="A4" s="30" t="s">
        <v>7</v>
      </c>
      <c r="B4" s="31">
        <v>0</v>
      </c>
    </row>
    <row r="5" spans="1:2" x14ac:dyDescent="0.25">
      <c r="A5" s="30" t="s">
        <v>33</v>
      </c>
      <c r="B5" s="31">
        <v>0</v>
      </c>
    </row>
    <row r="6" spans="1:2" x14ac:dyDescent="0.25">
      <c r="A6" s="57" t="s">
        <v>68</v>
      </c>
      <c r="B6" s="31">
        <v>24</v>
      </c>
    </row>
    <row r="7" spans="1:2" x14ac:dyDescent="0.25">
      <c r="A7" s="30" t="s">
        <v>27</v>
      </c>
      <c r="B7" s="31">
        <v>38</v>
      </c>
    </row>
    <row r="8" spans="1:2" x14ac:dyDescent="0.25">
      <c r="A8" s="57" t="s">
        <v>79</v>
      </c>
      <c r="B8" s="31">
        <v>38</v>
      </c>
    </row>
    <row r="9" spans="1:2" x14ac:dyDescent="0.25">
      <c r="A9" s="30" t="s">
        <v>24</v>
      </c>
      <c r="B9" s="31">
        <v>38</v>
      </c>
    </row>
    <row r="10" spans="1:2" x14ac:dyDescent="0.25">
      <c r="A10" s="57" t="s">
        <v>91</v>
      </c>
      <c r="B10" s="31">
        <v>38</v>
      </c>
    </row>
    <row r="11" spans="1:2" x14ac:dyDescent="0.25">
      <c r="A11" s="30" t="s">
        <v>8</v>
      </c>
      <c r="B11" s="31">
        <v>38</v>
      </c>
    </row>
    <row r="12" spans="1:2" x14ac:dyDescent="0.25">
      <c r="A12" s="57" t="s">
        <v>71</v>
      </c>
      <c r="B12" s="31">
        <v>38</v>
      </c>
    </row>
    <row r="13" spans="1:2" x14ac:dyDescent="0.25">
      <c r="A13" s="57" t="s">
        <v>73</v>
      </c>
      <c r="B13" s="31">
        <v>38</v>
      </c>
    </row>
    <row r="14" spans="1:2" x14ac:dyDescent="0.25">
      <c r="A14" s="30" t="s">
        <v>26</v>
      </c>
      <c r="B14" s="31">
        <f>57-4</f>
        <v>53</v>
      </c>
    </row>
    <row r="15" spans="1:2" x14ac:dyDescent="0.25">
      <c r="A15" s="30" t="s">
        <v>3</v>
      </c>
      <c r="B15" s="31">
        <v>56</v>
      </c>
    </row>
    <row r="16" spans="1:2" x14ac:dyDescent="0.25">
      <c r="A16" s="30" t="s">
        <v>32</v>
      </c>
      <c r="B16" s="31">
        <v>66</v>
      </c>
    </row>
    <row r="17" spans="1:2" x14ac:dyDescent="0.25">
      <c r="A17" s="30" t="s">
        <v>19</v>
      </c>
      <c r="B17" s="31">
        <f>76-8</f>
        <v>68</v>
      </c>
    </row>
    <row r="18" spans="1:2" x14ac:dyDescent="0.25">
      <c r="A18" s="30" t="s">
        <v>10</v>
      </c>
      <c r="B18" s="31">
        <v>72</v>
      </c>
    </row>
    <row r="19" spans="1:2" x14ac:dyDescent="0.25">
      <c r="A19" s="30" t="s">
        <v>23</v>
      </c>
      <c r="B19" s="31">
        <f>66+12</f>
        <v>78</v>
      </c>
    </row>
    <row r="20" spans="1:2" x14ac:dyDescent="0.25">
      <c r="A20" s="30" t="s">
        <v>20</v>
      </c>
      <c r="B20" s="31">
        <f>57+22</f>
        <v>79</v>
      </c>
    </row>
    <row r="21" spans="1:2" x14ac:dyDescent="0.25">
      <c r="A21" s="30" t="s">
        <v>18</v>
      </c>
      <c r="B21" s="31">
        <f>76+10</f>
        <v>86</v>
      </c>
    </row>
    <row r="22" spans="1:2" x14ac:dyDescent="0.25">
      <c r="A22" s="30" t="s">
        <v>14</v>
      </c>
      <c r="B22" s="31">
        <f>114-26</f>
        <v>88</v>
      </c>
    </row>
    <row r="23" spans="1:2" x14ac:dyDescent="0.25">
      <c r="A23" s="30" t="s">
        <v>25</v>
      </c>
      <c r="B23" s="31">
        <v>94</v>
      </c>
    </row>
    <row r="24" spans="1:2" x14ac:dyDescent="0.25">
      <c r="A24" s="57" t="s">
        <v>72</v>
      </c>
      <c r="B24" s="31">
        <f>70+32</f>
        <v>102</v>
      </c>
    </row>
    <row r="25" spans="1:2" x14ac:dyDescent="0.25">
      <c r="A25" s="57" t="s">
        <v>29</v>
      </c>
      <c r="B25" s="31">
        <v>106</v>
      </c>
    </row>
    <row r="26" spans="1:2" x14ac:dyDescent="0.25">
      <c r="A26" s="57" t="s">
        <v>69</v>
      </c>
      <c r="B26" s="31">
        <v>106</v>
      </c>
    </row>
    <row r="27" spans="1:2" x14ac:dyDescent="0.25">
      <c r="A27" s="30" t="s">
        <v>12</v>
      </c>
      <c r="B27" s="31">
        <f>41+18+15+38</f>
        <v>112</v>
      </c>
    </row>
    <row r="28" spans="1:2" x14ac:dyDescent="0.25">
      <c r="A28" s="30" t="s">
        <v>22</v>
      </c>
      <c r="B28" s="31">
        <f>150-38</f>
        <v>112</v>
      </c>
    </row>
    <row r="29" spans="1:2" x14ac:dyDescent="0.25">
      <c r="A29" s="57" t="s">
        <v>28</v>
      </c>
      <c r="B29" s="31">
        <v>138</v>
      </c>
    </row>
    <row r="30" spans="1:2" x14ac:dyDescent="0.25">
      <c r="A30" s="30" t="s">
        <v>4</v>
      </c>
      <c r="B30" s="31">
        <f>132+9+4</f>
        <v>145</v>
      </c>
    </row>
    <row r="31" spans="1:2" x14ac:dyDescent="0.25">
      <c r="A31" s="30" t="s">
        <v>11</v>
      </c>
      <c r="B31" s="31">
        <v>150</v>
      </c>
    </row>
    <row r="32" spans="1:2" x14ac:dyDescent="0.25">
      <c r="A32" s="30" t="s">
        <v>16</v>
      </c>
      <c r="B32" s="31">
        <f>120+38</f>
        <v>158</v>
      </c>
    </row>
    <row r="33" spans="1:2" x14ac:dyDescent="0.25">
      <c r="A33" s="30" t="s">
        <v>49</v>
      </c>
      <c r="B33" s="31">
        <f>168+22</f>
        <v>190</v>
      </c>
    </row>
    <row r="34" spans="1:2" x14ac:dyDescent="0.25">
      <c r="A34" s="30" t="s">
        <v>9</v>
      </c>
      <c r="B34" s="31">
        <v>195</v>
      </c>
    </row>
    <row r="35" spans="1:2" x14ac:dyDescent="0.25">
      <c r="A35" s="57" t="s">
        <v>13</v>
      </c>
      <c r="B35" s="70">
        <f>186+38</f>
        <v>224</v>
      </c>
    </row>
    <row r="36" spans="1:2" x14ac:dyDescent="0.25">
      <c r="A36" s="71" t="s">
        <v>56</v>
      </c>
      <c r="B36" s="31">
        <v>228</v>
      </c>
    </row>
    <row r="37" spans="1:2" x14ac:dyDescent="0.25">
      <c r="A37" s="72" t="s">
        <v>17</v>
      </c>
      <c r="B37" s="31">
        <f>207+10+30</f>
        <v>247</v>
      </c>
    </row>
    <row r="38" spans="1:2" x14ac:dyDescent="0.25">
      <c r="A38" s="72" t="s">
        <v>21</v>
      </c>
      <c r="B38" s="31">
        <v>265</v>
      </c>
    </row>
    <row r="39" spans="1:2" x14ac:dyDescent="0.25">
      <c r="A39" s="72" t="s">
        <v>1</v>
      </c>
      <c r="B39" s="31">
        <f>214+38+38</f>
        <v>290</v>
      </c>
    </row>
    <row r="40" spans="1:2" x14ac:dyDescent="0.25">
      <c r="A40" s="72" t="s">
        <v>5</v>
      </c>
      <c r="B40" s="31">
        <f>234+38+38</f>
        <v>310</v>
      </c>
    </row>
    <row r="41" spans="1:2" x14ac:dyDescent="0.25">
      <c r="A41" s="72" t="s">
        <v>6</v>
      </c>
      <c r="B41" s="31">
        <f>249+2+38+38</f>
        <v>327</v>
      </c>
    </row>
    <row r="42" spans="1:2" x14ac:dyDescent="0.25">
      <c r="A42" s="72" t="s">
        <v>2</v>
      </c>
      <c r="B42" s="31">
        <f>308+38+16</f>
        <v>362</v>
      </c>
    </row>
    <row r="43" spans="1:2" x14ac:dyDescent="0.25">
      <c r="A43" s="71" t="s">
        <v>70</v>
      </c>
      <c r="B43" s="31">
        <f>645-19-6-11+38+26-24-21-38</f>
        <v>590</v>
      </c>
    </row>
    <row r="44" spans="1:2" x14ac:dyDescent="0.25">
      <c r="A44" s="71" t="s">
        <v>30</v>
      </c>
      <c r="B44" s="114">
        <f>853+37+38+38+38+4</f>
        <v>1008</v>
      </c>
    </row>
    <row r="45" spans="1:2" ht="18.75" x14ac:dyDescent="0.3">
      <c r="A45" s="9"/>
      <c r="B45" s="32">
        <f>SUM(B2:B44)</f>
        <v>6395</v>
      </c>
    </row>
  </sheetData>
  <sortState xmlns:xlrd2="http://schemas.microsoft.com/office/spreadsheetml/2017/richdata2" ref="A2:B45">
    <sortCondition ref="B3:B45"/>
  </sortState>
  <printOptions verticalCentered="1"/>
  <pageMargins left="0.23622047244094491" right="0.23622047244094491" top="0.74803149606299213" bottom="0.74803149606299213" header="0.31496062992125984" footer="0.31496062992125984"/>
  <pageSetup paperSize="9" scale="56" orientation="landscape" r:id="rId1"/>
  <headerFooter>
    <oddFooter>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F86"/>
  <sheetViews>
    <sheetView topLeftCell="A4" workbookViewId="0">
      <selection activeCell="B77" sqref="B77"/>
    </sheetView>
  </sheetViews>
  <sheetFormatPr defaultRowHeight="15" x14ac:dyDescent="0.25"/>
  <cols>
    <col min="1" max="1" width="42.28515625" customWidth="1"/>
    <col min="2" max="2" width="14.7109375" customWidth="1"/>
    <col min="3" max="3" width="13.140625" customWidth="1"/>
    <col min="4" max="4" width="14.85546875" customWidth="1"/>
    <col min="6" max="6" width="12" customWidth="1"/>
  </cols>
  <sheetData>
    <row r="3" spans="1:4" ht="23.25" x14ac:dyDescent="0.35">
      <c r="A3" s="55" t="s">
        <v>54</v>
      </c>
      <c r="D3" s="21"/>
    </row>
    <row r="4" spans="1:4" ht="23.25" x14ac:dyDescent="0.35">
      <c r="A4" s="55" t="s">
        <v>108</v>
      </c>
      <c r="D4" s="20"/>
    </row>
    <row r="5" spans="1:4" x14ac:dyDescent="0.25">
      <c r="D5" s="20"/>
    </row>
    <row r="6" spans="1:4" x14ac:dyDescent="0.25">
      <c r="A6" s="9" t="s">
        <v>34</v>
      </c>
      <c r="B6" s="9" t="s">
        <v>45</v>
      </c>
      <c r="D6" s="20"/>
    </row>
    <row r="7" spans="1:4" x14ac:dyDescent="0.25">
      <c r="A7" s="9"/>
      <c r="B7" s="9"/>
      <c r="D7" s="20"/>
    </row>
    <row r="8" spans="1:4" x14ac:dyDescent="0.25">
      <c r="A8" s="9" t="s">
        <v>95</v>
      </c>
      <c r="B8" s="9">
        <f>OreperbrancheBN07!B37</f>
        <v>941</v>
      </c>
      <c r="D8" s="20"/>
    </row>
    <row r="9" spans="1:4" x14ac:dyDescent="0.25">
      <c r="A9" s="9" t="s">
        <v>97</v>
      </c>
      <c r="B9" s="9">
        <f>OreperbrancheSGS08!B40</f>
        <v>449</v>
      </c>
      <c r="D9" s="20"/>
    </row>
    <row r="10" spans="1:4" x14ac:dyDescent="0.25">
      <c r="A10" s="9" t="s">
        <v>96</v>
      </c>
      <c r="B10" s="9">
        <f>OreperbrancheMS09!B40</f>
        <v>720</v>
      </c>
    </row>
    <row r="11" spans="1:4" x14ac:dyDescent="0.25">
      <c r="A11" s="9" t="s">
        <v>98</v>
      </c>
      <c r="B11" s="9">
        <f>OreperbrancheTT10!B41</f>
        <v>948</v>
      </c>
      <c r="C11" s="19"/>
    </row>
    <row r="12" spans="1:4" x14ac:dyDescent="0.25">
      <c r="A12" s="9" t="s">
        <v>99</v>
      </c>
      <c r="B12" s="9">
        <f>OreperbrancheASF11!B42</f>
        <v>652</v>
      </c>
      <c r="C12" s="20"/>
    </row>
    <row r="13" spans="1:4" x14ac:dyDescent="0.25">
      <c r="A13" s="9" t="s">
        <v>100</v>
      </c>
      <c r="B13" s="9">
        <f>1199+38+37+38+38+38+38+10+4-38</f>
        <v>1402</v>
      </c>
      <c r="C13" s="23"/>
    </row>
    <row r="14" spans="1:4" x14ac:dyDescent="0.25">
      <c r="A14" s="9" t="s">
        <v>101</v>
      </c>
      <c r="B14" s="9">
        <f>405+38+38+8+10-38</f>
        <v>461</v>
      </c>
      <c r="C14" s="24"/>
    </row>
    <row r="15" spans="1:4" ht="15.75" thickBot="1" x14ac:dyDescent="0.3">
      <c r="A15" s="116" t="s">
        <v>102</v>
      </c>
      <c r="B15" s="116">
        <f>836+26+22-11-6-24-21</f>
        <v>822</v>
      </c>
      <c r="C15" s="24"/>
    </row>
    <row r="16" spans="1:4" ht="19.5" thickTop="1" x14ac:dyDescent="0.3">
      <c r="A16" s="25"/>
      <c r="B16" s="32">
        <f>SUM(B8:B15)</f>
        <v>6395</v>
      </c>
      <c r="C16" s="24"/>
    </row>
    <row r="17" spans="1:4" x14ac:dyDescent="0.25">
      <c r="C17" s="24"/>
    </row>
    <row r="23" spans="1:4" ht="23.25" x14ac:dyDescent="0.35">
      <c r="A23" s="55" t="s">
        <v>52</v>
      </c>
    </row>
    <row r="24" spans="1:4" ht="23.25" x14ac:dyDescent="0.35">
      <c r="A24" s="55" t="s">
        <v>53</v>
      </c>
    </row>
    <row r="25" spans="1:4" ht="23.25" x14ac:dyDescent="0.35">
      <c r="A25" s="55"/>
    </row>
    <row r="26" spans="1:4" ht="30" x14ac:dyDescent="0.25">
      <c r="A26" s="27" t="s">
        <v>34</v>
      </c>
      <c r="B26" s="27" t="s">
        <v>50</v>
      </c>
      <c r="C26" s="27" t="s">
        <v>35</v>
      </c>
      <c r="D26" s="111" t="s">
        <v>51</v>
      </c>
    </row>
    <row r="27" spans="1:4" x14ac:dyDescent="0.25">
      <c r="A27" s="9"/>
      <c r="B27" s="9"/>
      <c r="C27" s="9"/>
      <c r="D27" s="9"/>
    </row>
    <row r="28" spans="1:4" x14ac:dyDescent="0.25">
      <c r="A28" s="9" t="s">
        <v>95</v>
      </c>
      <c r="B28" s="110">
        <f>B8*(365.25/7)</f>
        <v>49100.035714285717</v>
      </c>
      <c r="C28" s="9">
        <v>72440</v>
      </c>
      <c r="D28" s="12">
        <f t="shared" ref="D28:D36" si="0">B28/C28</f>
        <v>0.67780281217953775</v>
      </c>
    </row>
    <row r="29" spans="1:4" x14ac:dyDescent="0.25">
      <c r="A29" s="9" t="s">
        <v>97</v>
      </c>
      <c r="B29" s="110">
        <f>B9*(365.25/7)</f>
        <v>23428.178571428572</v>
      </c>
      <c r="C29" s="9">
        <v>58493</v>
      </c>
      <c r="D29" s="12">
        <f t="shared" si="0"/>
        <v>0.40052961160187667</v>
      </c>
    </row>
    <row r="30" spans="1:4" x14ac:dyDescent="0.25">
      <c r="A30" s="9" t="s">
        <v>96</v>
      </c>
      <c r="B30" s="110">
        <f>B10*(365.25/7)</f>
        <v>37568.571428571428</v>
      </c>
      <c r="C30" s="9">
        <v>56271</v>
      </c>
      <c r="D30" s="12">
        <f t="shared" si="0"/>
        <v>0.66763646333940085</v>
      </c>
    </row>
    <row r="31" spans="1:4" x14ac:dyDescent="0.25">
      <c r="A31" s="9" t="s">
        <v>98</v>
      </c>
      <c r="B31" s="110">
        <f>B11*(365.25/7)</f>
        <v>49465.285714285717</v>
      </c>
      <c r="C31" s="9">
        <v>55200</v>
      </c>
      <c r="D31" s="12">
        <f t="shared" si="0"/>
        <v>0.89611024844720499</v>
      </c>
    </row>
    <row r="32" spans="1:4" x14ac:dyDescent="0.25">
      <c r="A32" s="9" t="s">
        <v>99</v>
      </c>
      <c r="B32" s="110">
        <f>B12*(365.25/7)</f>
        <v>34020.428571428572</v>
      </c>
      <c r="C32" s="9">
        <v>45156</v>
      </c>
      <c r="D32" s="12">
        <f t="shared" si="0"/>
        <v>0.75339774496032808</v>
      </c>
    </row>
    <row r="33" spans="1:6" x14ac:dyDescent="0.25">
      <c r="A33" s="9" t="s">
        <v>100</v>
      </c>
      <c r="B33" s="110">
        <f t="shared" ref="B33:B35" si="1">B13*(365.25/7)</f>
        <v>73154.357142857145</v>
      </c>
      <c r="C33" s="9"/>
      <c r="D33" s="12">
        <f>B33/C36</f>
        <v>0.25439684637243409</v>
      </c>
    </row>
    <row r="34" spans="1:6" x14ac:dyDescent="0.25">
      <c r="A34" s="9" t="s">
        <v>101</v>
      </c>
      <c r="B34" s="110">
        <f t="shared" si="1"/>
        <v>24054.321428571431</v>
      </c>
      <c r="C34" s="9"/>
      <c r="D34" s="12">
        <f>B34/C36</f>
        <v>8.3649747630308219E-2</v>
      </c>
    </row>
    <row r="35" spans="1:6" ht="15.75" thickBot="1" x14ac:dyDescent="0.3">
      <c r="A35" s="116" t="s">
        <v>102</v>
      </c>
      <c r="B35" s="119">
        <f t="shared" si="1"/>
        <v>42890.785714285717</v>
      </c>
      <c r="C35" s="116"/>
      <c r="D35" s="120">
        <f>B35/C36</f>
        <v>0.14915421377898774</v>
      </c>
    </row>
    <row r="36" spans="1:6" s="28" customFormat="1" ht="15.75" thickTop="1" x14ac:dyDescent="0.25">
      <c r="A36" s="18" t="s">
        <v>65</v>
      </c>
      <c r="B36" s="117">
        <f>SUM(B28:B32)</f>
        <v>193582.5</v>
      </c>
      <c r="C36" s="87">
        <f>SUM(C28:C32)</f>
        <v>287560</v>
      </c>
      <c r="D36" s="118">
        <f t="shared" si="0"/>
        <v>0.67318994296842394</v>
      </c>
    </row>
    <row r="38" spans="1:6" x14ac:dyDescent="0.25">
      <c r="E38" s="26"/>
      <c r="F38" s="26"/>
    </row>
    <row r="39" spans="1:6" x14ac:dyDescent="0.25">
      <c r="E39" s="26"/>
      <c r="F39" s="26"/>
    </row>
    <row r="40" spans="1:6" x14ac:dyDescent="0.25">
      <c r="E40" s="26"/>
      <c r="F40" s="26"/>
    </row>
    <row r="41" spans="1:6" x14ac:dyDescent="0.25">
      <c r="E41" s="26"/>
      <c r="F41" s="26"/>
    </row>
    <row r="42" spans="1:6" x14ac:dyDescent="0.25">
      <c r="E42" s="26"/>
      <c r="F42" s="26"/>
    </row>
    <row r="50" spans="1:2" ht="23.25" x14ac:dyDescent="0.35">
      <c r="A50" s="55" t="s">
        <v>74</v>
      </c>
    </row>
    <row r="52" spans="1:2" x14ac:dyDescent="0.25">
      <c r="A52" s="9" t="s">
        <v>75</v>
      </c>
      <c r="B52" s="9">
        <f>Oreperbranca!B45-(B53+B54+B55)</f>
        <v>5054</v>
      </c>
    </row>
    <row r="53" spans="1:2" x14ac:dyDescent="0.25">
      <c r="A53" s="9" t="s">
        <v>76</v>
      </c>
      <c r="B53" s="9">
        <f>Oreperbranca!B15+Oreperbranca!B24+Oreperbranca!B43</f>
        <v>748</v>
      </c>
    </row>
    <row r="54" spans="1:2" x14ac:dyDescent="0.25">
      <c r="A54" s="9" t="s">
        <v>77</v>
      </c>
      <c r="B54" s="9">
        <f>Oreperbranca!B22+Oreperbranca!B40</f>
        <v>398</v>
      </c>
    </row>
    <row r="55" spans="1:2" x14ac:dyDescent="0.25">
      <c r="A55" s="9" t="s">
        <v>78</v>
      </c>
      <c r="B55" s="9">
        <f>Oreperbranca!B34</f>
        <v>195</v>
      </c>
    </row>
    <row r="75" spans="1:4" ht="23.25" x14ac:dyDescent="0.35">
      <c r="A75" s="55" t="s">
        <v>80</v>
      </c>
    </row>
    <row r="76" spans="1:4" x14ac:dyDescent="0.25">
      <c r="A76" t="s">
        <v>81</v>
      </c>
      <c r="B76">
        <v>103</v>
      </c>
    </row>
    <row r="77" spans="1:4" x14ac:dyDescent="0.25">
      <c r="A77" t="s">
        <v>82</v>
      </c>
      <c r="B77">
        <v>96</v>
      </c>
    </row>
    <row r="79" spans="1:4" ht="23.25" x14ac:dyDescent="0.35">
      <c r="A79" s="55" t="s">
        <v>83</v>
      </c>
      <c r="B79" s="113" t="s">
        <v>84</v>
      </c>
      <c r="C79" s="113" t="s">
        <v>85</v>
      </c>
      <c r="D79" s="113" t="s">
        <v>86</v>
      </c>
    </row>
    <row r="80" spans="1:4" x14ac:dyDescent="0.25">
      <c r="A80" t="s">
        <v>81</v>
      </c>
      <c r="B80" s="26">
        <f ca="1">$B$86-1976.990196</f>
        <v>49.503986067077449</v>
      </c>
      <c r="C80">
        <f ca="1">B86-1996</f>
        <v>30.494182067077418</v>
      </c>
      <c r="D80">
        <f ca="1">B86-1958</f>
        <v>68.494182067077418</v>
      </c>
    </row>
    <row r="81" spans="1:4" x14ac:dyDescent="0.25">
      <c r="A81" t="s">
        <v>82</v>
      </c>
      <c r="B81" s="26">
        <f ca="1">$B$86-1971.0729166</f>
        <v>55.421265467077319</v>
      </c>
      <c r="C81">
        <f ca="1">B86-1995</f>
        <v>31.494182067077418</v>
      </c>
      <c r="D81">
        <f ca="1">B86-1955</f>
        <v>71.494182067077418</v>
      </c>
    </row>
    <row r="86" spans="1:4" x14ac:dyDescent="0.25">
      <c r="A86" t="s">
        <v>87</v>
      </c>
      <c r="B86">
        <f ca="1">1900+(TODAY()/365.25)</f>
        <v>2026.4941820670774</v>
      </c>
    </row>
  </sheetData>
  <printOptions verticalCentered="1"/>
  <pageMargins left="0.23622047244094491" right="0.23622047244094491" top="0.74803149606299213" bottom="0.74803149606299213" header="0.31496062992125984" footer="0.31496062992125984"/>
  <pageSetup scale="35" orientation="landscape" r:id="rId1"/>
  <headerFooter>
    <oddFooter>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I33"/>
  <sheetViews>
    <sheetView workbookViewId="0">
      <selection activeCell="B30" sqref="B30"/>
    </sheetView>
  </sheetViews>
  <sheetFormatPr defaultRowHeight="15" x14ac:dyDescent="0.25"/>
  <cols>
    <col min="2" max="2" width="12.140625" customWidth="1"/>
    <col min="3" max="3" width="11.5703125" customWidth="1"/>
    <col min="4" max="4" width="11" customWidth="1"/>
    <col min="9" max="9" width="11.28515625" customWidth="1"/>
  </cols>
  <sheetData>
    <row r="2" spans="1:9" x14ac:dyDescent="0.25">
      <c r="A2" s="56" t="s">
        <v>92</v>
      </c>
      <c r="B2" s="56"/>
    </row>
    <row r="3" spans="1:9" x14ac:dyDescent="0.25">
      <c r="A3" s="9" t="s">
        <v>43</v>
      </c>
      <c r="B3" s="10" t="s">
        <v>35</v>
      </c>
      <c r="C3" s="10" t="s">
        <v>44</v>
      </c>
      <c r="D3" s="10" t="s">
        <v>36</v>
      </c>
    </row>
    <row r="4" spans="1:9" x14ac:dyDescent="0.25">
      <c r="A4" s="9" t="s">
        <v>38</v>
      </c>
      <c r="B4" s="9">
        <v>72440</v>
      </c>
      <c r="C4" s="9">
        <v>191.18</v>
      </c>
      <c r="D4" s="11">
        <f>B4/C4</f>
        <v>378.90992781671724</v>
      </c>
      <c r="E4" s="8"/>
    </row>
    <row r="5" spans="1:9" x14ac:dyDescent="0.25">
      <c r="A5" s="9" t="s">
        <v>39</v>
      </c>
      <c r="B5" s="9">
        <v>58493</v>
      </c>
      <c r="C5" s="9">
        <v>411.1</v>
      </c>
      <c r="D5" s="11">
        <f t="shared" ref="D5:D9" si="0">B5/C5</f>
        <v>142.28411578691316</v>
      </c>
      <c r="E5" s="8"/>
      <c r="I5" s="6"/>
    </row>
    <row r="6" spans="1:9" x14ac:dyDescent="0.25">
      <c r="A6" s="9" t="s">
        <v>40</v>
      </c>
      <c r="B6" s="9">
        <v>56271</v>
      </c>
      <c r="C6" s="9">
        <v>244.12</v>
      </c>
      <c r="D6" s="11">
        <f t="shared" si="0"/>
        <v>230.50548910371947</v>
      </c>
      <c r="E6" s="8"/>
    </row>
    <row r="7" spans="1:9" x14ac:dyDescent="0.25">
      <c r="A7" s="9" t="s">
        <v>41</v>
      </c>
      <c r="B7" s="9">
        <v>55200</v>
      </c>
      <c r="C7" s="9">
        <v>391.97</v>
      </c>
      <c r="D7" s="11">
        <f t="shared" si="0"/>
        <v>140.82710411511084</v>
      </c>
      <c r="E7" s="8"/>
    </row>
    <row r="8" spans="1:9" x14ac:dyDescent="0.25">
      <c r="A8" s="9" t="s">
        <v>42</v>
      </c>
      <c r="B8" s="9">
        <v>45156</v>
      </c>
      <c r="C8" s="9">
        <v>832.21</v>
      </c>
      <c r="D8" s="11">
        <f t="shared" si="0"/>
        <v>54.260342942286201</v>
      </c>
      <c r="E8" s="8"/>
    </row>
    <row r="9" spans="1:9" x14ac:dyDescent="0.25">
      <c r="A9" s="9"/>
      <c r="B9" s="9">
        <f>SUM(B4:B8)</f>
        <v>287560</v>
      </c>
      <c r="C9" s="12">
        <f>SUM(C4:C8)</f>
        <v>2070.58</v>
      </c>
      <c r="D9" s="11">
        <f t="shared" si="0"/>
        <v>138.87896145041486</v>
      </c>
    </row>
    <row r="10" spans="1:9" x14ac:dyDescent="0.25">
      <c r="C10" s="5"/>
    </row>
    <row r="11" spans="1:9" x14ac:dyDescent="0.25">
      <c r="C11" s="5"/>
    </row>
    <row r="29" spans="9:9" x14ac:dyDescent="0.25">
      <c r="I29" s="7"/>
    </row>
    <row r="33" spans="9:9" x14ac:dyDescent="0.25">
      <c r="I33" s="6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37"/>
  <sheetViews>
    <sheetView zoomScaleNormal="100" workbookViewId="0">
      <selection activeCell="Z3" sqref="Z3"/>
    </sheetView>
  </sheetViews>
  <sheetFormatPr defaultRowHeight="15" x14ac:dyDescent="0.25"/>
  <cols>
    <col min="1" max="1" width="44.5703125" customWidth="1"/>
    <col min="2" max="2" width="31.42578125" customWidth="1"/>
  </cols>
  <sheetData>
    <row r="1" spans="1:2" x14ac:dyDescent="0.25">
      <c r="A1" s="33" t="s">
        <v>46</v>
      </c>
      <c r="B1" s="33" t="s">
        <v>47</v>
      </c>
    </row>
    <row r="2" spans="1:2" x14ac:dyDescent="0.25">
      <c r="A2" s="58" t="s">
        <v>56</v>
      </c>
      <c r="B2" s="59">
        <v>0</v>
      </c>
    </row>
    <row r="3" spans="1:2" x14ac:dyDescent="0.25">
      <c r="A3" s="34" t="s">
        <v>33</v>
      </c>
      <c r="B3" s="35">
        <v>0</v>
      </c>
    </row>
    <row r="4" spans="1:2" x14ac:dyDescent="0.25">
      <c r="A4" s="34" t="s">
        <v>68</v>
      </c>
      <c r="B4" s="35">
        <v>0</v>
      </c>
    </row>
    <row r="5" spans="1:2" x14ac:dyDescent="0.25">
      <c r="A5" s="34" t="s">
        <v>7</v>
      </c>
      <c r="B5" s="35">
        <v>0</v>
      </c>
    </row>
    <row r="6" spans="1:2" x14ac:dyDescent="0.25">
      <c r="A6" s="34" t="s">
        <v>24</v>
      </c>
      <c r="B6" s="35">
        <v>0</v>
      </c>
    </row>
    <row r="7" spans="1:2" x14ac:dyDescent="0.25">
      <c r="A7" s="34" t="s">
        <v>69</v>
      </c>
      <c r="B7" s="35">
        <v>0</v>
      </c>
    </row>
    <row r="8" spans="1:2" x14ac:dyDescent="0.25">
      <c r="A8" s="34" t="s">
        <v>1</v>
      </c>
      <c r="B8" s="35">
        <v>0</v>
      </c>
    </row>
    <row r="9" spans="1:2" x14ac:dyDescent="0.25">
      <c r="A9" s="34" t="s">
        <v>15</v>
      </c>
      <c r="B9" s="35">
        <v>0</v>
      </c>
    </row>
    <row r="10" spans="1:2" x14ac:dyDescent="0.25">
      <c r="A10" s="57" t="s">
        <v>88</v>
      </c>
      <c r="B10" s="57">
        <v>0</v>
      </c>
    </row>
    <row r="11" spans="1:2" x14ac:dyDescent="0.25">
      <c r="A11" s="34" t="s">
        <v>91</v>
      </c>
      <c r="B11" s="35">
        <v>0</v>
      </c>
    </row>
    <row r="12" spans="1:2" x14ac:dyDescent="0.25">
      <c r="A12" s="76" t="s">
        <v>71</v>
      </c>
      <c r="B12" s="77">
        <v>0</v>
      </c>
    </row>
    <row r="13" spans="1:2" x14ac:dyDescent="0.25">
      <c r="A13" s="34" t="s">
        <v>10</v>
      </c>
      <c r="B13" s="35">
        <v>0</v>
      </c>
    </row>
    <row r="14" spans="1:2" x14ac:dyDescent="0.25">
      <c r="A14" s="121" t="s">
        <v>16</v>
      </c>
      <c r="B14" s="122">
        <v>6</v>
      </c>
    </row>
    <row r="15" spans="1:2" x14ac:dyDescent="0.25">
      <c r="A15" s="121" t="s">
        <v>26</v>
      </c>
      <c r="B15" s="122">
        <v>7</v>
      </c>
    </row>
    <row r="16" spans="1:2" x14ac:dyDescent="0.25">
      <c r="A16" s="121" t="s">
        <v>19</v>
      </c>
      <c r="B16" s="122">
        <v>13</v>
      </c>
    </row>
    <row r="17" spans="1:2" x14ac:dyDescent="0.25">
      <c r="A17" s="121" t="s">
        <v>14</v>
      </c>
      <c r="B17" s="122">
        <f>25-11</f>
        <v>14</v>
      </c>
    </row>
    <row r="18" spans="1:2" x14ac:dyDescent="0.25">
      <c r="A18" s="121" t="s">
        <v>73</v>
      </c>
      <c r="B18" s="122">
        <v>23</v>
      </c>
    </row>
    <row r="19" spans="1:2" x14ac:dyDescent="0.25">
      <c r="A19" s="121" t="s">
        <v>23</v>
      </c>
      <c r="B19" s="122">
        <v>24</v>
      </c>
    </row>
    <row r="20" spans="1:2" x14ac:dyDescent="0.25">
      <c r="A20" s="121" t="s">
        <v>12</v>
      </c>
      <c r="B20" s="122">
        <v>28</v>
      </c>
    </row>
    <row r="21" spans="1:2" x14ac:dyDescent="0.25">
      <c r="A21" s="121" t="s">
        <v>72</v>
      </c>
      <c r="B21" s="122">
        <v>32</v>
      </c>
    </row>
    <row r="22" spans="1:2" x14ac:dyDescent="0.25">
      <c r="A22" s="121" t="s">
        <v>4</v>
      </c>
      <c r="B22" s="122">
        <f>27+9</f>
        <v>36</v>
      </c>
    </row>
    <row r="23" spans="1:2" x14ac:dyDescent="0.25">
      <c r="A23" s="121" t="s">
        <v>22</v>
      </c>
      <c r="B23" s="122">
        <f>46-10</f>
        <v>36</v>
      </c>
    </row>
    <row r="24" spans="1:2" x14ac:dyDescent="0.25">
      <c r="A24" s="121" t="s">
        <v>32</v>
      </c>
      <c r="B24" s="122">
        <v>38</v>
      </c>
    </row>
    <row r="25" spans="1:2" x14ac:dyDescent="0.25">
      <c r="A25" s="121" t="s">
        <v>8</v>
      </c>
      <c r="B25" s="122">
        <v>38</v>
      </c>
    </row>
    <row r="26" spans="1:2" x14ac:dyDescent="0.25">
      <c r="A26" s="121" t="s">
        <v>25</v>
      </c>
      <c r="B26" s="122">
        <v>38</v>
      </c>
    </row>
    <row r="27" spans="1:2" x14ac:dyDescent="0.25">
      <c r="A27" s="121" t="s">
        <v>20</v>
      </c>
      <c r="B27" s="122">
        <v>38</v>
      </c>
    </row>
    <row r="28" spans="1:2" x14ac:dyDescent="0.25">
      <c r="A28" s="121" t="s">
        <v>5</v>
      </c>
      <c r="B28" s="122">
        <v>44</v>
      </c>
    </row>
    <row r="29" spans="1:2" x14ac:dyDescent="0.25">
      <c r="A29" s="121" t="s">
        <v>11</v>
      </c>
      <c r="B29" s="122">
        <v>52</v>
      </c>
    </row>
    <row r="30" spans="1:2" x14ac:dyDescent="0.25">
      <c r="A30" s="121" t="s">
        <v>21</v>
      </c>
      <c r="B30" s="122">
        <v>56</v>
      </c>
    </row>
    <row r="31" spans="1:2" x14ac:dyDescent="0.25">
      <c r="A31" s="121" t="s">
        <v>17</v>
      </c>
      <c r="B31" s="122">
        <v>56</v>
      </c>
    </row>
    <row r="32" spans="1:2" x14ac:dyDescent="0.25">
      <c r="A32" s="121" t="s">
        <v>9</v>
      </c>
      <c r="B32" s="122">
        <v>58</v>
      </c>
    </row>
    <row r="33" spans="1:2" x14ac:dyDescent="0.25">
      <c r="A33" s="121" t="s">
        <v>2</v>
      </c>
      <c r="B33" s="122">
        <f>26+38</f>
        <v>64</v>
      </c>
    </row>
    <row r="34" spans="1:2" x14ac:dyDescent="0.25">
      <c r="A34" s="121" t="s">
        <v>13</v>
      </c>
      <c r="B34" s="122">
        <v>65</v>
      </c>
    </row>
    <row r="35" spans="1:2" x14ac:dyDescent="0.25">
      <c r="A35" s="121" t="s">
        <v>18</v>
      </c>
      <c r="B35" s="122">
        <v>68</v>
      </c>
    </row>
    <row r="36" spans="1:2" x14ac:dyDescent="0.25">
      <c r="A36" s="121" t="s">
        <v>6</v>
      </c>
      <c r="B36" s="122">
        <f>75-6+38</f>
        <v>107</v>
      </c>
    </row>
    <row r="37" spans="1:2" ht="18.75" x14ac:dyDescent="0.3">
      <c r="A37" s="9"/>
      <c r="B37" s="67">
        <f>SUM(B2:B36)</f>
        <v>941</v>
      </c>
    </row>
  </sheetData>
  <sortState xmlns:xlrd2="http://schemas.microsoft.com/office/spreadsheetml/2017/richdata2" ref="A2:B37">
    <sortCondition ref="B1:B37"/>
  </sortState>
  <printOptions verticalCentered="1"/>
  <pageMargins left="0.23622047244094491" right="0.23622047244094491" top="0.74803149606299213" bottom="0.74803149606299213" header="0.31496062992125984" footer="0.31496062992125984"/>
  <pageSetup paperSize="9" scale="61" orientation="landscape" r:id="rId1"/>
  <headerFooter>
    <oddFooter>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40"/>
  <sheetViews>
    <sheetView zoomScaleNormal="100" workbookViewId="0">
      <selection activeCell="Y11" sqref="Y11"/>
    </sheetView>
  </sheetViews>
  <sheetFormatPr defaultRowHeight="15" x14ac:dyDescent="0.25"/>
  <cols>
    <col min="1" max="1" width="46.7109375" customWidth="1"/>
    <col min="2" max="2" width="30.28515625" customWidth="1"/>
  </cols>
  <sheetData>
    <row r="1" spans="1:2" x14ac:dyDescent="0.25">
      <c r="A1" s="36" t="s">
        <v>46</v>
      </c>
      <c r="B1" s="36" t="s">
        <v>47</v>
      </c>
    </row>
    <row r="2" spans="1:2" s="14" customFormat="1" x14ac:dyDescent="0.25">
      <c r="A2" s="37" t="s">
        <v>72</v>
      </c>
      <c r="B2" s="38">
        <v>0</v>
      </c>
    </row>
    <row r="3" spans="1:2" s="14" customFormat="1" x14ac:dyDescent="0.25">
      <c r="A3" s="76" t="s">
        <v>71</v>
      </c>
      <c r="B3" s="77">
        <v>0</v>
      </c>
    </row>
    <row r="4" spans="1:2" x14ac:dyDescent="0.25">
      <c r="A4" s="60" t="s">
        <v>56</v>
      </c>
      <c r="B4" s="61">
        <v>0</v>
      </c>
    </row>
    <row r="5" spans="1:2" x14ac:dyDescent="0.25">
      <c r="A5" s="37" t="s">
        <v>32</v>
      </c>
      <c r="B5" s="38">
        <v>0</v>
      </c>
    </row>
    <row r="6" spans="1:2" x14ac:dyDescent="0.25">
      <c r="A6" s="37" t="s">
        <v>48</v>
      </c>
      <c r="B6" s="38">
        <v>0</v>
      </c>
    </row>
    <row r="7" spans="1:2" x14ac:dyDescent="0.25">
      <c r="A7" s="39" t="s">
        <v>3</v>
      </c>
      <c r="B7" s="40">
        <v>0</v>
      </c>
    </row>
    <row r="8" spans="1:2" x14ac:dyDescent="0.25">
      <c r="A8" s="34" t="s">
        <v>33</v>
      </c>
      <c r="B8" s="35">
        <v>0</v>
      </c>
    </row>
    <row r="9" spans="1:2" x14ac:dyDescent="0.25">
      <c r="A9" s="34" t="s">
        <v>68</v>
      </c>
      <c r="B9" s="35">
        <v>0</v>
      </c>
    </row>
    <row r="10" spans="1:2" x14ac:dyDescent="0.25">
      <c r="A10" s="39" t="s">
        <v>26</v>
      </c>
      <c r="B10" s="40">
        <v>0</v>
      </c>
    </row>
    <row r="11" spans="1:2" x14ac:dyDescent="0.25">
      <c r="A11" s="39" t="s">
        <v>7</v>
      </c>
      <c r="B11" s="40">
        <v>0</v>
      </c>
    </row>
    <row r="12" spans="1:2" x14ac:dyDescent="0.25">
      <c r="A12" s="39" t="s">
        <v>22</v>
      </c>
      <c r="B12" s="40">
        <v>0</v>
      </c>
    </row>
    <row r="13" spans="1:2" x14ac:dyDescent="0.25">
      <c r="A13" s="39" t="s">
        <v>27</v>
      </c>
      <c r="B13" s="40">
        <v>0</v>
      </c>
    </row>
    <row r="14" spans="1:2" x14ac:dyDescent="0.25">
      <c r="A14" s="39" t="s">
        <v>8</v>
      </c>
      <c r="B14" s="40">
        <v>0</v>
      </c>
    </row>
    <row r="15" spans="1:2" x14ac:dyDescent="0.25">
      <c r="A15" s="39" t="s">
        <v>91</v>
      </c>
      <c r="B15" s="40">
        <v>0</v>
      </c>
    </row>
    <row r="16" spans="1:2" x14ac:dyDescent="0.25">
      <c r="A16" s="37" t="s">
        <v>73</v>
      </c>
      <c r="B16" s="38">
        <v>0</v>
      </c>
    </row>
    <row r="17" spans="1:2" x14ac:dyDescent="0.25">
      <c r="A17" s="39" t="s">
        <v>12</v>
      </c>
      <c r="B17" s="40">
        <v>0</v>
      </c>
    </row>
    <row r="18" spans="1:2" x14ac:dyDescent="0.25">
      <c r="A18" s="39" t="s">
        <v>24</v>
      </c>
      <c r="B18" s="40">
        <v>0</v>
      </c>
    </row>
    <row r="19" spans="1:2" x14ac:dyDescent="0.25">
      <c r="A19" s="39" t="s">
        <v>15</v>
      </c>
      <c r="B19" s="40">
        <v>0</v>
      </c>
    </row>
    <row r="20" spans="1:2" x14ac:dyDescent="0.25">
      <c r="A20" s="39" t="s">
        <v>69</v>
      </c>
      <c r="B20" s="40">
        <v>0</v>
      </c>
    </row>
    <row r="21" spans="1:2" x14ac:dyDescent="0.25">
      <c r="A21" s="39" t="s">
        <v>18</v>
      </c>
      <c r="B21" s="40">
        <v>0</v>
      </c>
    </row>
    <row r="22" spans="1:2" x14ac:dyDescent="0.25">
      <c r="A22" s="39" t="s">
        <v>23</v>
      </c>
      <c r="B22" s="40">
        <v>0</v>
      </c>
    </row>
    <row r="23" spans="1:2" x14ac:dyDescent="0.25">
      <c r="A23" s="39" t="s">
        <v>88</v>
      </c>
      <c r="B23" s="40">
        <v>0</v>
      </c>
    </row>
    <row r="24" spans="1:2" x14ac:dyDescent="0.25">
      <c r="A24" s="39" t="s">
        <v>11</v>
      </c>
      <c r="B24" s="40">
        <v>0</v>
      </c>
    </row>
    <row r="25" spans="1:2" x14ac:dyDescent="0.25">
      <c r="A25" s="39" t="s">
        <v>25</v>
      </c>
      <c r="B25" s="40">
        <v>0</v>
      </c>
    </row>
    <row r="26" spans="1:2" x14ac:dyDescent="0.25">
      <c r="A26" s="39" t="s">
        <v>4</v>
      </c>
      <c r="B26" s="40">
        <v>6</v>
      </c>
    </row>
    <row r="27" spans="1:2" x14ac:dyDescent="0.25">
      <c r="A27" s="39" t="s">
        <v>19</v>
      </c>
      <c r="B27" s="40">
        <v>6</v>
      </c>
    </row>
    <row r="28" spans="1:2" x14ac:dyDescent="0.25">
      <c r="A28" s="39" t="s">
        <v>70</v>
      </c>
      <c r="B28" s="40">
        <v>12</v>
      </c>
    </row>
    <row r="29" spans="1:2" x14ac:dyDescent="0.25">
      <c r="A29" s="39" t="s">
        <v>14</v>
      </c>
      <c r="B29" s="40">
        <v>16</v>
      </c>
    </row>
    <row r="30" spans="1:2" x14ac:dyDescent="0.25">
      <c r="A30" s="39" t="s">
        <v>5</v>
      </c>
      <c r="B30" s="40">
        <v>20</v>
      </c>
    </row>
    <row r="31" spans="1:2" x14ac:dyDescent="0.25">
      <c r="A31" s="39" t="s">
        <v>20</v>
      </c>
      <c r="B31" s="40">
        <f>9+6+10</f>
        <v>25</v>
      </c>
    </row>
    <row r="32" spans="1:2" x14ac:dyDescent="0.25">
      <c r="A32" s="39" t="s">
        <v>10</v>
      </c>
      <c r="B32" s="40">
        <v>34</v>
      </c>
    </row>
    <row r="33" spans="1:2" x14ac:dyDescent="0.25">
      <c r="A33" s="39" t="s">
        <v>17</v>
      </c>
      <c r="B33" s="40">
        <f>34+2</f>
        <v>36</v>
      </c>
    </row>
    <row r="34" spans="1:2" x14ac:dyDescent="0.25">
      <c r="A34" s="39" t="s">
        <v>9</v>
      </c>
      <c r="B34" s="40">
        <v>38</v>
      </c>
    </row>
    <row r="35" spans="1:2" x14ac:dyDescent="0.25">
      <c r="A35" s="39" t="s">
        <v>13</v>
      </c>
      <c r="B35" s="40">
        <v>38</v>
      </c>
    </row>
    <row r="36" spans="1:2" x14ac:dyDescent="0.25">
      <c r="A36" s="39" t="s">
        <v>6</v>
      </c>
      <c r="B36" s="40">
        <v>40</v>
      </c>
    </row>
    <row r="37" spans="1:2" x14ac:dyDescent="0.25">
      <c r="A37" s="39" t="s">
        <v>16</v>
      </c>
      <c r="B37" s="68">
        <v>48</v>
      </c>
    </row>
    <row r="38" spans="1:2" x14ac:dyDescent="0.25">
      <c r="A38" s="39" t="s">
        <v>2</v>
      </c>
      <c r="B38" s="68">
        <v>54</v>
      </c>
    </row>
    <row r="39" spans="1:2" x14ac:dyDescent="0.25">
      <c r="A39" s="39" t="s">
        <v>21</v>
      </c>
      <c r="B39" s="68">
        <v>76</v>
      </c>
    </row>
    <row r="40" spans="1:2" ht="18.75" x14ac:dyDescent="0.3">
      <c r="A40" s="9"/>
      <c r="B40" s="67">
        <f>SUM(B2:B39)</f>
        <v>449</v>
      </c>
    </row>
  </sheetData>
  <sortState xmlns:xlrd2="http://schemas.microsoft.com/office/spreadsheetml/2017/richdata2" ref="A2:B40">
    <sortCondition ref="B1:B40"/>
  </sortState>
  <printOptions verticalCentered="1"/>
  <pageMargins left="0.23622047244094491" right="0.23622047244094491" top="0.74803149606299213" bottom="0.74803149606299213" header="0.31496062992125984" footer="0.31496062992125984"/>
  <pageSetup paperSize="9" scale="61" orientation="landscape" r:id="rId1"/>
  <headerFooter>
    <oddFooter>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40"/>
  <sheetViews>
    <sheetView zoomScaleNormal="100" workbookViewId="0">
      <selection activeCell="B35" sqref="B35"/>
    </sheetView>
  </sheetViews>
  <sheetFormatPr defaultRowHeight="15" x14ac:dyDescent="0.25"/>
  <cols>
    <col min="1" max="1" width="45.140625" customWidth="1"/>
    <col min="2" max="2" width="32.5703125" customWidth="1"/>
  </cols>
  <sheetData>
    <row r="1" spans="1:2" x14ac:dyDescent="0.25">
      <c r="A1" s="41" t="s">
        <v>46</v>
      </c>
      <c r="B1" s="41" t="s">
        <v>47</v>
      </c>
    </row>
    <row r="2" spans="1:2" x14ac:dyDescent="0.25">
      <c r="A2" s="62" t="s">
        <v>56</v>
      </c>
      <c r="B2" s="63">
        <v>0</v>
      </c>
    </row>
    <row r="3" spans="1:2" x14ac:dyDescent="0.25">
      <c r="A3" s="44" t="s">
        <v>7</v>
      </c>
      <c r="B3" s="45">
        <v>0</v>
      </c>
    </row>
    <row r="4" spans="1:2" x14ac:dyDescent="0.25">
      <c r="A4" s="44" t="s">
        <v>27</v>
      </c>
      <c r="B4" s="45">
        <v>0</v>
      </c>
    </row>
    <row r="5" spans="1:2" x14ac:dyDescent="0.25">
      <c r="A5" s="44" t="s">
        <v>24</v>
      </c>
      <c r="B5" s="45">
        <v>0</v>
      </c>
    </row>
    <row r="6" spans="1:2" x14ac:dyDescent="0.25">
      <c r="A6" s="44" t="s">
        <v>69</v>
      </c>
      <c r="B6" s="45">
        <v>0</v>
      </c>
    </row>
    <row r="7" spans="1:2" x14ac:dyDescent="0.25">
      <c r="A7" s="44" t="s">
        <v>18</v>
      </c>
      <c r="B7" s="45">
        <v>0</v>
      </c>
    </row>
    <row r="8" spans="1:2" x14ac:dyDescent="0.25">
      <c r="A8" s="44" t="s">
        <v>33</v>
      </c>
      <c r="B8" s="45">
        <v>0</v>
      </c>
    </row>
    <row r="9" spans="1:2" x14ac:dyDescent="0.25">
      <c r="A9" s="44" t="s">
        <v>15</v>
      </c>
      <c r="B9" s="45">
        <v>0</v>
      </c>
    </row>
    <row r="10" spans="1:2" x14ac:dyDescent="0.25">
      <c r="A10" s="44" t="s">
        <v>8</v>
      </c>
      <c r="B10" s="45">
        <v>0</v>
      </c>
    </row>
    <row r="11" spans="1:2" x14ac:dyDescent="0.25">
      <c r="A11" s="44" t="s">
        <v>91</v>
      </c>
      <c r="B11" s="45">
        <v>0</v>
      </c>
    </row>
    <row r="12" spans="1:2" x14ac:dyDescent="0.25">
      <c r="A12" s="44" t="s">
        <v>25</v>
      </c>
      <c r="B12" s="45">
        <v>0</v>
      </c>
    </row>
    <row r="13" spans="1:2" x14ac:dyDescent="0.25">
      <c r="A13" s="44" t="s">
        <v>88</v>
      </c>
      <c r="B13" s="45">
        <v>0</v>
      </c>
    </row>
    <row r="14" spans="1:2" x14ac:dyDescent="0.25">
      <c r="A14" s="44" t="s">
        <v>3</v>
      </c>
      <c r="B14" s="45">
        <v>0</v>
      </c>
    </row>
    <row r="15" spans="1:2" x14ac:dyDescent="0.25">
      <c r="A15" s="44" t="s">
        <v>26</v>
      </c>
      <c r="B15" s="45">
        <v>0</v>
      </c>
    </row>
    <row r="16" spans="1:2" x14ac:dyDescent="0.25">
      <c r="A16" s="44" t="s">
        <v>10</v>
      </c>
      <c r="B16" s="45">
        <v>0</v>
      </c>
    </row>
    <row r="17" spans="1:2" x14ac:dyDescent="0.25">
      <c r="A17" s="44" t="s">
        <v>70</v>
      </c>
      <c r="B17" s="45">
        <v>0</v>
      </c>
    </row>
    <row r="18" spans="1:2" x14ac:dyDescent="0.25">
      <c r="A18" s="44" t="s">
        <v>1</v>
      </c>
      <c r="B18" s="45">
        <v>0</v>
      </c>
    </row>
    <row r="19" spans="1:2" x14ac:dyDescent="0.25">
      <c r="A19" s="44" t="s">
        <v>20</v>
      </c>
      <c r="B19" s="45">
        <v>4</v>
      </c>
    </row>
    <row r="20" spans="1:2" x14ac:dyDescent="0.25">
      <c r="A20" s="44" t="s">
        <v>19</v>
      </c>
      <c r="B20" s="45">
        <v>5</v>
      </c>
    </row>
    <row r="21" spans="1:2" x14ac:dyDescent="0.25">
      <c r="A21" s="44" t="s">
        <v>68</v>
      </c>
      <c r="B21" s="45">
        <v>6</v>
      </c>
    </row>
    <row r="22" spans="1:2" x14ac:dyDescent="0.25">
      <c r="A22" s="44" t="s">
        <v>23</v>
      </c>
      <c r="B22" s="45">
        <v>12</v>
      </c>
    </row>
    <row r="23" spans="1:2" x14ac:dyDescent="0.25">
      <c r="A23" s="44" t="s">
        <v>12</v>
      </c>
      <c r="B23" s="45">
        <v>13</v>
      </c>
    </row>
    <row r="24" spans="1:2" x14ac:dyDescent="0.25">
      <c r="A24" s="42" t="s">
        <v>73</v>
      </c>
      <c r="B24" s="43">
        <v>15</v>
      </c>
    </row>
    <row r="25" spans="1:2" x14ac:dyDescent="0.25">
      <c r="A25" s="42" t="s">
        <v>32</v>
      </c>
      <c r="B25" s="43">
        <v>16</v>
      </c>
    </row>
    <row r="26" spans="1:2" x14ac:dyDescent="0.25">
      <c r="A26" s="44" t="s">
        <v>22</v>
      </c>
      <c r="B26" s="45">
        <v>18</v>
      </c>
    </row>
    <row r="27" spans="1:2" x14ac:dyDescent="0.25">
      <c r="A27" s="42" t="s">
        <v>72</v>
      </c>
      <c r="B27" s="43">
        <v>32</v>
      </c>
    </row>
    <row r="28" spans="1:2" x14ac:dyDescent="0.25">
      <c r="A28" s="44" t="s">
        <v>13</v>
      </c>
      <c r="B28" s="45">
        <v>34</v>
      </c>
    </row>
    <row r="29" spans="1:2" x14ac:dyDescent="0.25">
      <c r="A29" s="44" t="s">
        <v>4</v>
      </c>
      <c r="B29" s="45">
        <v>37</v>
      </c>
    </row>
    <row r="30" spans="1:2" x14ac:dyDescent="0.25">
      <c r="A30" s="44" t="s">
        <v>16</v>
      </c>
      <c r="B30" s="45">
        <v>38</v>
      </c>
    </row>
    <row r="31" spans="1:2" x14ac:dyDescent="0.25">
      <c r="A31" s="44" t="s">
        <v>11</v>
      </c>
      <c r="B31" s="45">
        <v>38</v>
      </c>
    </row>
    <row r="32" spans="1:2" x14ac:dyDescent="0.25">
      <c r="A32" s="44" t="s">
        <v>14</v>
      </c>
      <c r="B32" s="45">
        <f>38-6</f>
        <v>32</v>
      </c>
    </row>
    <row r="33" spans="1:2" x14ac:dyDescent="0.25">
      <c r="A33" s="76" t="s">
        <v>71</v>
      </c>
      <c r="B33" s="77">
        <v>38</v>
      </c>
    </row>
    <row r="34" spans="1:2" x14ac:dyDescent="0.25">
      <c r="A34" s="44" t="s">
        <v>21</v>
      </c>
      <c r="B34" s="45">
        <f>39+2</f>
        <v>41</v>
      </c>
    </row>
    <row r="35" spans="1:2" x14ac:dyDescent="0.25">
      <c r="A35" s="44" t="s">
        <v>9</v>
      </c>
      <c r="B35" s="45">
        <v>40</v>
      </c>
    </row>
    <row r="36" spans="1:2" x14ac:dyDescent="0.25">
      <c r="A36" s="44" t="s">
        <v>17</v>
      </c>
      <c r="B36" s="66">
        <v>45</v>
      </c>
    </row>
    <row r="37" spans="1:2" x14ac:dyDescent="0.25">
      <c r="A37" s="44" t="s">
        <v>6</v>
      </c>
      <c r="B37" s="66">
        <f>25+38</f>
        <v>63</v>
      </c>
    </row>
    <row r="38" spans="1:2" x14ac:dyDescent="0.25">
      <c r="A38" s="44" t="s">
        <v>5</v>
      </c>
      <c r="B38" s="66">
        <v>89</v>
      </c>
    </row>
    <row r="39" spans="1:2" x14ac:dyDescent="0.25">
      <c r="A39" s="44" t="s">
        <v>2</v>
      </c>
      <c r="B39" s="66">
        <f>96+8</f>
        <v>104</v>
      </c>
    </row>
    <row r="40" spans="1:2" ht="18.75" x14ac:dyDescent="0.3">
      <c r="A40" s="9"/>
      <c r="B40" s="67">
        <f>SUM(B2:B39)</f>
        <v>720</v>
      </c>
    </row>
  </sheetData>
  <sortState xmlns:xlrd2="http://schemas.microsoft.com/office/spreadsheetml/2017/richdata2" ref="A2:B40">
    <sortCondition ref="B1:B40"/>
  </sortState>
  <printOptions verticalCentered="1"/>
  <pageMargins left="0.23622047244094491" right="0.23622047244094491" top="0.74803149606299213" bottom="0.74803149606299213" header="0.31496062992125984" footer="0.31496062992125984"/>
  <pageSetup paperSize="9" scale="63" orientation="landscape" r:id="rId1"/>
  <headerFooter>
    <oddFooter>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41"/>
  <sheetViews>
    <sheetView zoomScaleNormal="100" workbookViewId="0">
      <selection activeCell="B38" sqref="B38"/>
    </sheetView>
  </sheetViews>
  <sheetFormatPr defaultRowHeight="15" x14ac:dyDescent="0.25"/>
  <cols>
    <col min="1" max="1" width="42.28515625" customWidth="1"/>
    <col min="2" max="2" width="28.5703125" customWidth="1"/>
    <col min="5" max="5" width="11.42578125" customWidth="1"/>
  </cols>
  <sheetData>
    <row r="1" spans="1:2" x14ac:dyDescent="0.25">
      <c r="A1" s="46" t="s">
        <v>46</v>
      </c>
      <c r="B1" s="46" t="s">
        <v>47</v>
      </c>
    </row>
    <row r="2" spans="1:2" x14ac:dyDescent="0.25">
      <c r="A2" s="76" t="s">
        <v>71</v>
      </c>
      <c r="B2" s="77">
        <v>0</v>
      </c>
    </row>
    <row r="3" spans="1:2" x14ac:dyDescent="0.25">
      <c r="A3" s="47" t="s">
        <v>1</v>
      </c>
      <c r="B3" s="48">
        <v>0</v>
      </c>
    </row>
    <row r="4" spans="1:2" x14ac:dyDescent="0.25">
      <c r="A4" s="50" t="s">
        <v>7</v>
      </c>
      <c r="B4" s="49">
        <v>0</v>
      </c>
    </row>
    <row r="5" spans="1:2" x14ac:dyDescent="0.25">
      <c r="A5" s="44" t="s">
        <v>22</v>
      </c>
      <c r="B5" s="49">
        <v>0</v>
      </c>
    </row>
    <row r="6" spans="1:2" x14ac:dyDescent="0.25">
      <c r="A6" s="44" t="s">
        <v>27</v>
      </c>
      <c r="B6" s="49">
        <v>0</v>
      </c>
    </row>
    <row r="7" spans="1:2" x14ac:dyDescent="0.25">
      <c r="A7" s="44" t="s">
        <v>20</v>
      </c>
      <c r="B7" s="49">
        <v>0</v>
      </c>
    </row>
    <row r="8" spans="1:2" x14ac:dyDescent="0.25">
      <c r="A8" s="50" t="s">
        <v>15</v>
      </c>
      <c r="B8" s="49">
        <v>0</v>
      </c>
    </row>
    <row r="9" spans="1:2" x14ac:dyDescent="0.25">
      <c r="A9" s="50" t="s">
        <v>69</v>
      </c>
      <c r="B9" s="49">
        <v>0</v>
      </c>
    </row>
    <row r="10" spans="1:2" x14ac:dyDescent="0.25">
      <c r="A10" s="50" t="s">
        <v>88</v>
      </c>
      <c r="B10" s="49">
        <v>0</v>
      </c>
    </row>
    <row r="11" spans="1:2" x14ac:dyDescent="0.25">
      <c r="A11" s="50" t="s">
        <v>8</v>
      </c>
      <c r="B11" s="49">
        <v>0</v>
      </c>
    </row>
    <row r="12" spans="1:2" x14ac:dyDescent="0.25">
      <c r="A12" s="44" t="s">
        <v>70</v>
      </c>
      <c r="B12" s="49">
        <v>0</v>
      </c>
    </row>
    <row r="13" spans="1:2" x14ac:dyDescent="0.25">
      <c r="A13" s="44" t="s">
        <v>25</v>
      </c>
      <c r="B13" s="49">
        <v>0</v>
      </c>
    </row>
    <row r="14" spans="1:2" x14ac:dyDescent="0.25">
      <c r="A14" s="44" t="s">
        <v>33</v>
      </c>
      <c r="B14" s="49">
        <v>0</v>
      </c>
    </row>
    <row r="15" spans="1:2" x14ac:dyDescent="0.25">
      <c r="A15" s="50" t="s">
        <v>18</v>
      </c>
      <c r="B15" s="49">
        <v>0</v>
      </c>
    </row>
    <row r="16" spans="1:2" x14ac:dyDescent="0.25">
      <c r="A16" s="50" t="s">
        <v>73</v>
      </c>
      <c r="B16" s="49">
        <v>0</v>
      </c>
    </row>
    <row r="17" spans="1:2" x14ac:dyDescent="0.25">
      <c r="A17" s="50" t="s">
        <v>10</v>
      </c>
      <c r="B17" s="49">
        <v>0</v>
      </c>
    </row>
    <row r="18" spans="1:2" x14ac:dyDescent="0.25">
      <c r="A18" s="50" t="s">
        <v>30</v>
      </c>
      <c r="B18" s="49">
        <v>6</v>
      </c>
    </row>
    <row r="19" spans="1:2" x14ac:dyDescent="0.25">
      <c r="A19" s="47" t="s">
        <v>32</v>
      </c>
      <c r="B19" s="48">
        <v>12</v>
      </c>
    </row>
    <row r="20" spans="1:2" x14ac:dyDescent="0.25">
      <c r="A20" s="50" t="s">
        <v>12</v>
      </c>
      <c r="B20" s="49">
        <v>18</v>
      </c>
    </row>
    <row r="21" spans="1:2" x14ac:dyDescent="0.25">
      <c r="A21" s="44" t="s">
        <v>68</v>
      </c>
      <c r="B21" s="49">
        <v>18</v>
      </c>
    </row>
    <row r="22" spans="1:2" x14ac:dyDescent="0.25">
      <c r="A22" s="50" t="s">
        <v>14</v>
      </c>
      <c r="B22" s="49">
        <f>27-9</f>
        <v>18</v>
      </c>
    </row>
    <row r="23" spans="1:2" x14ac:dyDescent="0.25">
      <c r="A23" s="50" t="s">
        <v>13</v>
      </c>
      <c r="B23" s="49">
        <v>21</v>
      </c>
    </row>
    <row r="24" spans="1:2" x14ac:dyDescent="0.25">
      <c r="A24" s="47" t="s">
        <v>23</v>
      </c>
      <c r="B24" s="48">
        <f>12+12</f>
        <v>24</v>
      </c>
    </row>
    <row r="25" spans="1:2" x14ac:dyDescent="0.25">
      <c r="A25" s="50" t="s">
        <v>19</v>
      </c>
      <c r="B25" s="49">
        <v>26</v>
      </c>
    </row>
    <row r="26" spans="1:2" x14ac:dyDescent="0.25">
      <c r="A26" s="50" t="s">
        <v>4</v>
      </c>
      <c r="B26" s="49">
        <f>16+8+4</f>
        <v>28</v>
      </c>
    </row>
    <row r="27" spans="1:2" x14ac:dyDescent="0.25">
      <c r="A27" s="44" t="s">
        <v>24</v>
      </c>
      <c r="B27" s="49">
        <v>38</v>
      </c>
    </row>
    <row r="28" spans="1:2" x14ac:dyDescent="0.25">
      <c r="A28" s="50" t="s">
        <v>72</v>
      </c>
      <c r="B28" s="49">
        <v>38</v>
      </c>
    </row>
    <row r="29" spans="1:2" x14ac:dyDescent="0.25">
      <c r="A29" s="50" t="s">
        <v>9</v>
      </c>
      <c r="B29" s="49">
        <v>38</v>
      </c>
    </row>
    <row r="30" spans="1:2" x14ac:dyDescent="0.25">
      <c r="A30" s="50" t="s">
        <v>11</v>
      </c>
      <c r="B30" s="49">
        <v>38</v>
      </c>
    </row>
    <row r="31" spans="1:2" x14ac:dyDescent="0.25">
      <c r="A31" s="50" t="s">
        <v>91</v>
      </c>
      <c r="B31" s="49">
        <v>38</v>
      </c>
    </row>
    <row r="32" spans="1:2" x14ac:dyDescent="0.25">
      <c r="A32" s="50" t="s">
        <v>6</v>
      </c>
      <c r="B32" s="49">
        <v>40</v>
      </c>
    </row>
    <row r="33" spans="1:2" x14ac:dyDescent="0.25">
      <c r="A33" s="50" t="s">
        <v>16</v>
      </c>
      <c r="B33" s="49">
        <f>3+38</f>
        <v>41</v>
      </c>
    </row>
    <row r="34" spans="1:2" x14ac:dyDescent="0.25">
      <c r="A34" s="50" t="s">
        <v>2</v>
      </c>
      <c r="B34" s="49">
        <f>38+8</f>
        <v>46</v>
      </c>
    </row>
    <row r="35" spans="1:2" x14ac:dyDescent="0.25">
      <c r="A35" s="50" t="s">
        <v>26</v>
      </c>
      <c r="B35" s="49">
        <f>50-4</f>
        <v>46</v>
      </c>
    </row>
    <row r="36" spans="1:2" x14ac:dyDescent="0.25">
      <c r="A36" s="44" t="s">
        <v>3</v>
      </c>
      <c r="B36" s="49">
        <v>50</v>
      </c>
    </row>
    <row r="37" spans="1:2" x14ac:dyDescent="0.25">
      <c r="A37" s="50" t="s">
        <v>21</v>
      </c>
      <c r="B37" s="65">
        <f>58-2</f>
        <v>56</v>
      </c>
    </row>
    <row r="38" spans="1:2" x14ac:dyDescent="0.25">
      <c r="A38" s="50" t="s">
        <v>17</v>
      </c>
      <c r="B38" s="49">
        <f>46+30</f>
        <v>76</v>
      </c>
    </row>
    <row r="39" spans="1:2" x14ac:dyDescent="0.25">
      <c r="A39" s="50" t="s">
        <v>5</v>
      </c>
      <c r="B39" s="75">
        <f>23+38+38</f>
        <v>99</v>
      </c>
    </row>
    <row r="40" spans="1:2" x14ac:dyDescent="0.25">
      <c r="A40" s="50" t="s">
        <v>56</v>
      </c>
      <c r="B40" s="75">
        <v>133</v>
      </c>
    </row>
    <row r="41" spans="1:2" ht="18.75" x14ac:dyDescent="0.3">
      <c r="A41" s="9"/>
      <c r="B41" s="32">
        <f>SUM(B2:B40)</f>
        <v>948</v>
      </c>
    </row>
  </sheetData>
  <sortState xmlns:xlrd2="http://schemas.microsoft.com/office/spreadsheetml/2017/richdata2" ref="A2:B41">
    <sortCondition ref="B1:B41"/>
  </sortState>
  <printOptions verticalCentered="1"/>
  <pageMargins left="0.23622047244094491" right="0.23622047244094491" top="0.74803149606299213" bottom="0.74803149606299213" header="0.31496062992125984" footer="0.31496062992125984"/>
  <pageSetup paperSize="9" scale="65" orientation="landscape" r:id="rId1"/>
  <headerFooter>
    <oddFooter>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42"/>
  <sheetViews>
    <sheetView zoomScaleNormal="100" workbookViewId="0">
      <selection activeCell="Y22" sqref="Y22"/>
    </sheetView>
  </sheetViews>
  <sheetFormatPr defaultRowHeight="15" x14ac:dyDescent="0.25"/>
  <cols>
    <col min="1" max="1" width="42" customWidth="1"/>
    <col min="2" max="2" width="30.85546875" customWidth="1"/>
    <col min="5" max="5" width="8.28515625" customWidth="1"/>
  </cols>
  <sheetData>
    <row r="1" spans="1:5" x14ac:dyDescent="0.25">
      <c r="A1" s="51" t="s">
        <v>46</v>
      </c>
      <c r="B1" s="51" t="s">
        <v>47</v>
      </c>
      <c r="E1" s="15"/>
    </row>
    <row r="2" spans="1:5" x14ac:dyDescent="0.25">
      <c r="A2" s="76" t="s">
        <v>71</v>
      </c>
      <c r="B2" s="77">
        <v>0</v>
      </c>
      <c r="E2" s="1"/>
    </row>
    <row r="3" spans="1:5" x14ac:dyDescent="0.25">
      <c r="A3" s="42" t="s">
        <v>32</v>
      </c>
      <c r="B3" s="52">
        <v>0</v>
      </c>
      <c r="E3" s="1"/>
    </row>
    <row r="4" spans="1:5" x14ac:dyDescent="0.25">
      <c r="A4" s="44" t="s">
        <v>33</v>
      </c>
      <c r="B4" s="54">
        <v>0</v>
      </c>
      <c r="E4" s="1"/>
    </row>
    <row r="5" spans="1:5" x14ac:dyDescent="0.25">
      <c r="A5" s="44" t="s">
        <v>26</v>
      </c>
      <c r="B5" s="54">
        <v>0</v>
      </c>
      <c r="E5" s="1"/>
    </row>
    <row r="6" spans="1:5" x14ac:dyDescent="0.25">
      <c r="A6" s="44" t="s">
        <v>8</v>
      </c>
      <c r="B6" s="54">
        <v>0</v>
      </c>
      <c r="E6" s="1"/>
    </row>
    <row r="7" spans="1:5" x14ac:dyDescent="0.25">
      <c r="A7" s="44" t="s">
        <v>25</v>
      </c>
      <c r="B7" s="54">
        <v>0</v>
      </c>
      <c r="E7" s="1"/>
    </row>
    <row r="8" spans="1:5" x14ac:dyDescent="0.25">
      <c r="A8" s="44" t="s">
        <v>24</v>
      </c>
      <c r="B8" s="54">
        <v>0</v>
      </c>
      <c r="E8" s="1"/>
    </row>
    <row r="9" spans="1:5" x14ac:dyDescent="0.25">
      <c r="A9" s="44" t="s">
        <v>27</v>
      </c>
      <c r="B9" s="54">
        <v>0</v>
      </c>
      <c r="E9" s="13"/>
    </row>
    <row r="10" spans="1:5" x14ac:dyDescent="0.25">
      <c r="A10" s="53" t="s">
        <v>69</v>
      </c>
      <c r="B10" s="54">
        <v>0</v>
      </c>
      <c r="E10" s="1"/>
    </row>
    <row r="11" spans="1:5" x14ac:dyDescent="0.25">
      <c r="A11" s="53" t="s">
        <v>7</v>
      </c>
      <c r="B11" s="54">
        <v>0</v>
      </c>
      <c r="E11" s="1"/>
    </row>
    <row r="12" spans="1:5" x14ac:dyDescent="0.25">
      <c r="A12" s="44" t="s">
        <v>73</v>
      </c>
      <c r="B12" s="54">
        <f>6-6</f>
        <v>0</v>
      </c>
      <c r="E12" s="1"/>
    </row>
    <row r="13" spans="1:5" x14ac:dyDescent="0.25">
      <c r="A13" s="53" t="s">
        <v>15</v>
      </c>
      <c r="B13" s="54">
        <v>0</v>
      </c>
      <c r="E13" s="1"/>
    </row>
    <row r="14" spans="1:5" x14ac:dyDescent="0.25">
      <c r="A14" s="44" t="s">
        <v>22</v>
      </c>
      <c r="B14" s="54">
        <v>0</v>
      </c>
      <c r="E14" s="1"/>
    </row>
    <row r="15" spans="1:5" x14ac:dyDescent="0.25">
      <c r="A15" s="53" t="s">
        <v>79</v>
      </c>
      <c r="B15" s="54">
        <v>0</v>
      </c>
      <c r="E15" s="1"/>
    </row>
    <row r="16" spans="1:5" x14ac:dyDescent="0.25">
      <c r="A16" s="53" t="s">
        <v>88</v>
      </c>
      <c r="B16" s="54">
        <v>0</v>
      </c>
      <c r="E16" s="1"/>
    </row>
    <row r="17" spans="1:5" x14ac:dyDescent="0.25">
      <c r="A17" s="53" t="s">
        <v>68</v>
      </c>
      <c r="B17" s="54">
        <v>0</v>
      </c>
      <c r="E17" s="1"/>
    </row>
    <row r="18" spans="1:5" x14ac:dyDescent="0.25">
      <c r="A18" s="53" t="s">
        <v>10</v>
      </c>
      <c r="B18" s="54">
        <v>0</v>
      </c>
      <c r="E18" s="1"/>
    </row>
    <row r="19" spans="1:5" x14ac:dyDescent="0.25">
      <c r="A19" s="53" t="s">
        <v>91</v>
      </c>
      <c r="B19" s="54">
        <v>0</v>
      </c>
      <c r="E19" s="1"/>
    </row>
    <row r="20" spans="1:5" x14ac:dyDescent="0.25">
      <c r="A20" s="80" t="s">
        <v>72</v>
      </c>
      <c r="B20" s="81">
        <v>0</v>
      </c>
      <c r="E20" s="1"/>
    </row>
    <row r="21" spans="1:5" x14ac:dyDescent="0.25">
      <c r="A21" s="53" t="s">
        <v>18</v>
      </c>
      <c r="B21" s="54">
        <v>0</v>
      </c>
      <c r="E21" s="1"/>
    </row>
    <row r="22" spans="1:5" x14ac:dyDescent="0.25">
      <c r="A22" s="53" t="s">
        <v>1</v>
      </c>
      <c r="B22" s="54">
        <v>0</v>
      </c>
      <c r="E22" s="1"/>
    </row>
    <row r="23" spans="1:5" x14ac:dyDescent="0.25">
      <c r="A23" s="123" t="s">
        <v>3</v>
      </c>
      <c r="B23" s="124">
        <v>6</v>
      </c>
      <c r="E23" s="1"/>
    </row>
    <row r="24" spans="1:5" x14ac:dyDescent="0.25">
      <c r="A24" s="125" t="s">
        <v>14</v>
      </c>
      <c r="B24" s="124">
        <v>8</v>
      </c>
      <c r="E24" s="1"/>
    </row>
    <row r="25" spans="1:5" x14ac:dyDescent="0.25">
      <c r="A25" s="125" t="s">
        <v>20</v>
      </c>
      <c r="B25" s="124">
        <v>12</v>
      </c>
      <c r="E25" s="1"/>
    </row>
    <row r="26" spans="1:5" x14ac:dyDescent="0.25">
      <c r="A26" s="125" t="s">
        <v>23</v>
      </c>
      <c r="B26" s="124">
        <v>18</v>
      </c>
      <c r="E26" s="1"/>
    </row>
    <row r="27" spans="1:5" x14ac:dyDescent="0.25">
      <c r="A27" s="125" t="s">
        <v>19</v>
      </c>
      <c r="B27" s="124">
        <v>18</v>
      </c>
      <c r="E27" s="1"/>
    </row>
    <row r="28" spans="1:5" x14ac:dyDescent="0.25">
      <c r="A28" s="125" t="s">
        <v>9</v>
      </c>
      <c r="B28" s="124">
        <v>21</v>
      </c>
      <c r="E28" s="1"/>
    </row>
    <row r="29" spans="1:5" x14ac:dyDescent="0.25">
      <c r="A29" s="125" t="s">
        <v>11</v>
      </c>
      <c r="B29" s="124">
        <v>22</v>
      </c>
      <c r="E29" s="1"/>
    </row>
    <row r="30" spans="1:5" x14ac:dyDescent="0.25">
      <c r="A30" s="125" t="s">
        <v>16</v>
      </c>
      <c r="B30" s="124">
        <v>25</v>
      </c>
    </row>
    <row r="31" spans="1:5" x14ac:dyDescent="0.25">
      <c r="A31" s="125" t="s">
        <v>17</v>
      </c>
      <c r="B31" s="124">
        <v>26</v>
      </c>
    </row>
    <row r="32" spans="1:5" x14ac:dyDescent="0.25">
      <c r="A32" s="125" t="s">
        <v>4</v>
      </c>
      <c r="B32" s="124">
        <v>30</v>
      </c>
    </row>
    <row r="33" spans="1:2" x14ac:dyDescent="0.25">
      <c r="A33" s="125" t="s">
        <v>6</v>
      </c>
      <c r="B33" s="124">
        <f>24+8</f>
        <v>32</v>
      </c>
    </row>
    <row r="34" spans="1:2" x14ac:dyDescent="0.25">
      <c r="A34" s="125" t="s">
        <v>30</v>
      </c>
      <c r="B34" s="124">
        <v>32</v>
      </c>
    </row>
    <row r="35" spans="1:2" x14ac:dyDescent="0.25">
      <c r="A35" s="125" t="s">
        <v>21</v>
      </c>
      <c r="B35" s="124">
        <f>54-18</f>
        <v>36</v>
      </c>
    </row>
    <row r="36" spans="1:2" x14ac:dyDescent="0.25">
      <c r="A36" s="53" t="s">
        <v>12</v>
      </c>
      <c r="B36" s="54">
        <f>15+38</f>
        <v>53</v>
      </c>
    </row>
    <row r="37" spans="1:2" x14ac:dyDescent="0.25">
      <c r="A37" s="53" t="s">
        <v>70</v>
      </c>
      <c r="B37" s="54">
        <v>56</v>
      </c>
    </row>
    <row r="38" spans="1:2" x14ac:dyDescent="0.25">
      <c r="A38" s="64" t="s">
        <v>56</v>
      </c>
      <c r="B38" s="115">
        <v>57</v>
      </c>
    </row>
    <row r="39" spans="1:2" x14ac:dyDescent="0.25">
      <c r="A39" s="44" t="s">
        <v>5</v>
      </c>
      <c r="B39" s="69">
        <v>58</v>
      </c>
    </row>
    <row r="40" spans="1:2" x14ac:dyDescent="0.25">
      <c r="A40" s="125" t="s">
        <v>13</v>
      </c>
      <c r="B40" s="131">
        <f>28+38</f>
        <v>66</v>
      </c>
    </row>
    <row r="41" spans="1:2" x14ac:dyDescent="0.25">
      <c r="A41" s="53" t="s">
        <v>2</v>
      </c>
      <c r="B41" s="69">
        <v>76</v>
      </c>
    </row>
    <row r="42" spans="1:2" ht="18.75" x14ac:dyDescent="0.3">
      <c r="A42" s="9"/>
      <c r="B42" s="67">
        <f>SUM(B2:B41)</f>
        <v>652</v>
      </c>
    </row>
  </sheetData>
  <sortState xmlns:xlrd2="http://schemas.microsoft.com/office/spreadsheetml/2017/richdata2" ref="A2:B42">
    <sortCondition ref="B1:B42"/>
  </sortState>
  <printOptions verticalCentered="1"/>
  <pageMargins left="0.23622047244094491" right="0.23622047244094491" top="0.74803149606299213" bottom="0.74803149606299213" header="0.31496062992125984" footer="0.31496062992125984"/>
  <pageSetup paperSize="9" scale="65" orientation="landscape" r:id="rId1"/>
  <headerFooter>
    <oddFooter>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Ore totali 2000-2025</vt:lpstr>
      <vt:lpstr>Oreperbranca</vt:lpstr>
      <vt:lpstr>OretotaliArticolazioni</vt:lpstr>
      <vt:lpstr>Demografia Distretti</vt:lpstr>
      <vt:lpstr>OreperbrancheBN07</vt:lpstr>
      <vt:lpstr>OreperbrancheSGS08</vt:lpstr>
      <vt:lpstr>OreperbrancheMS09</vt:lpstr>
      <vt:lpstr>OreperbrancheTT10</vt:lpstr>
      <vt:lpstr>OreperbrancheASF11</vt:lpstr>
      <vt:lpstr>Oreperbranche</vt:lpstr>
      <vt:lpstr>Specialisti per branca</vt:lpstr>
      <vt:lpstr>Localizzazione Veterinari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Maurizio Iazeolla</cp:lastModifiedBy>
  <cp:lastPrinted>2026-05-28T14:26:22Z</cp:lastPrinted>
  <dcterms:created xsi:type="dcterms:W3CDTF">2017-09-24T20:10:38Z</dcterms:created>
  <dcterms:modified xsi:type="dcterms:W3CDTF">2026-06-29T15:36:42Z</dcterms:modified>
</cp:coreProperties>
</file>